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9120" activeTab="0"/>
  </bookViews>
  <sheets>
    <sheet name="Basic stats" sheetId="1" r:id="rId1"/>
    <sheet name="Student's t test" sheetId="2" r:id="rId2"/>
    <sheet name="Chi-squared" sheetId="3" r:id="rId3"/>
    <sheet name="Variance" sheetId="4" r:id="rId4"/>
    <sheet name="Correlation (SRCC)" sheetId="5" r:id="rId5"/>
    <sheet name="Simpson Index" sheetId="6" r:id="rId6"/>
    <sheet name="MRR" sheetId="7" r:id="rId7"/>
    <sheet name="Blank for results" sheetId="8" r:id="rId8"/>
    <sheet name="Blank" sheetId="9" r:id="rId9"/>
  </sheets>
  <definedNames/>
  <calcPr fullCalcOnLoad="1"/>
</workbook>
</file>

<file path=xl/sharedStrings.xml><?xml version="1.0" encoding="utf-8"?>
<sst xmlns="http://schemas.openxmlformats.org/spreadsheetml/2006/main" count="268" uniqueCount="212">
  <si>
    <t>Category</t>
  </si>
  <si>
    <t>O</t>
  </si>
  <si>
    <t>E</t>
  </si>
  <si>
    <t>O-E</t>
  </si>
  <si>
    <t>(O-E)squared</t>
  </si>
  <si>
    <t>(O-E)2/E</t>
  </si>
  <si>
    <t>chi-squared</t>
  </si>
  <si>
    <t>DofF</t>
  </si>
  <si>
    <t>DoF</t>
  </si>
  <si>
    <t>value</t>
  </si>
  <si>
    <t>Probability %=</t>
  </si>
  <si>
    <t>%</t>
  </si>
  <si>
    <t>More info on the</t>
  </si>
  <si>
    <t>KEY</t>
  </si>
  <si>
    <t xml:space="preserve">Chi-squared Distribution:  </t>
  </si>
  <si>
    <t>accept</t>
  </si>
  <si>
    <t>more data needed</t>
  </si>
  <si>
    <t>Accept null hypothesis</t>
  </si>
  <si>
    <t>5% cutoff</t>
  </si>
  <si>
    <t>Reject null hypothesis</t>
  </si>
  <si>
    <t>Max 5 please</t>
  </si>
  <si>
    <t>reject</t>
  </si>
  <si>
    <t>sum shown above</t>
  </si>
  <si>
    <t>Interpreting Column T:-</t>
  </si>
  <si>
    <t>green= accept null hypothesis</t>
  </si>
  <si>
    <t>black= more data needed</t>
  </si>
  <si>
    <t>red= reject null hypothesis</t>
  </si>
  <si>
    <t>at 5% probability cut-off</t>
  </si>
  <si>
    <t>enter your chi-squared value above, in the correct row for your DoF</t>
  </si>
  <si>
    <t>check O and E totals match</t>
  </si>
  <si>
    <t>check that you have calculated E correctly!</t>
  </si>
  <si>
    <t>check this sum is zero</t>
  </si>
  <si>
    <t>This spreadsheet was written by J.N. Airey</t>
  </si>
  <si>
    <t>Ecology: The Simpson Index of Diversity</t>
  </si>
  <si>
    <t>Species name</t>
  </si>
  <si>
    <t>Number</t>
  </si>
  <si>
    <t>N=</t>
  </si>
  <si>
    <t>N(N-1)=</t>
  </si>
  <si>
    <t>n(n-1)=</t>
  </si>
  <si>
    <r>
      <t>S</t>
    </r>
    <r>
      <rPr>
        <sz val="10"/>
        <rFont val="Arial"/>
        <family val="0"/>
      </rPr>
      <t>(n(n-1))=</t>
    </r>
  </si>
  <si>
    <t>D=</t>
  </si>
  <si>
    <t>Enter values in yellow cells; spreadsheet needs amending if there are &gt;10 species present.</t>
  </si>
  <si>
    <t>Average % cover values</t>
  </si>
  <si>
    <t>Community &amp; size (number of organisms)</t>
  </si>
  <si>
    <t>Wheat</t>
  </si>
  <si>
    <t>Grass</t>
  </si>
  <si>
    <t>Poppies</t>
  </si>
  <si>
    <t>Cornflowers</t>
  </si>
  <si>
    <t>Dock</t>
  </si>
  <si>
    <t>Buttercup</t>
  </si>
  <si>
    <t>Bedstraw</t>
  </si>
  <si>
    <t>Ragwort</t>
  </si>
  <si>
    <t>Field scabious</t>
  </si>
  <si>
    <t>Common veitch</t>
  </si>
  <si>
    <t>a             1000</t>
  </si>
  <si>
    <t>–</t>
  </si>
  <si>
    <t>b              100</t>
  </si>
  <si>
    <t>c             1000</t>
  </si>
  <si>
    <t>d             1000</t>
  </si>
  <si>
    <t>Group</t>
  </si>
  <si>
    <t>C1</t>
  </si>
  <si>
    <t>C2</t>
  </si>
  <si>
    <t>R</t>
  </si>
  <si>
    <t>P</t>
  </si>
  <si>
    <t>Class Av P</t>
  </si>
  <si>
    <t>Feature name:</t>
  </si>
  <si>
    <t>Feature 1</t>
  </si>
  <si>
    <t>Feature 2</t>
  </si>
  <si>
    <t>Feature 3</t>
  </si>
  <si>
    <t>Feature 4</t>
  </si>
  <si>
    <t>Feature 5</t>
  </si>
  <si>
    <t>Feature 6</t>
  </si>
  <si>
    <t>Feature 7</t>
  </si>
  <si>
    <t>Feature 8</t>
  </si>
  <si>
    <t>Feature 9</t>
  </si>
  <si>
    <t>Feature 10</t>
  </si>
  <si>
    <t>Sample</t>
  </si>
  <si>
    <t>Value</t>
  </si>
  <si>
    <t xml:space="preserve">number of sample pairs = </t>
  </si>
  <si>
    <t>maximum 100 sample pairs</t>
  </si>
  <si>
    <t>Spearman's Rank</t>
  </si>
  <si>
    <t xml:space="preserve">Correlation Coefficient = </t>
  </si>
  <si>
    <t>see grid below</t>
  </si>
  <si>
    <t>Coefficient = 1 means</t>
  </si>
  <si>
    <t>perfect positive correlation</t>
  </si>
  <si>
    <t>Coefficient = -1 means</t>
  </si>
  <si>
    <t>perfect negative correlation</t>
  </si>
  <si>
    <t>Coefficient = 0 means</t>
  </si>
  <si>
    <t>no correlation</t>
  </si>
  <si>
    <t>Confidence</t>
  </si>
  <si>
    <t>Number of sample pairs</t>
  </si>
  <si>
    <t>Enter in correct row for your number of sample pairs</t>
  </si>
  <si>
    <t>highly significant (99.9%)</t>
  </si>
  <si>
    <t>medium significance (99%)</t>
  </si>
  <si>
    <t>95% confident</t>
  </si>
  <si>
    <t>(based on feature 1)</t>
  </si>
  <si>
    <t>Matrix of Spearman's Rank Correlation Coefficients (read cell below chosen feature pair)</t>
  </si>
  <si>
    <t>Pair</t>
  </si>
  <si>
    <t>1, 2</t>
  </si>
  <si>
    <t>2, 3</t>
  </si>
  <si>
    <t>3, 4</t>
  </si>
  <si>
    <t>4, 5</t>
  </si>
  <si>
    <t>5, 6</t>
  </si>
  <si>
    <t>6, 7</t>
  </si>
  <si>
    <t>7, 8</t>
  </si>
  <si>
    <t>8, 9</t>
  </si>
  <si>
    <t>9, 10</t>
  </si>
  <si>
    <t>Coeff.</t>
  </si>
  <si>
    <t>1, 3</t>
  </si>
  <si>
    <t>2, 4</t>
  </si>
  <si>
    <t>3, 5</t>
  </si>
  <si>
    <t>4, 6</t>
  </si>
  <si>
    <t>5, 7</t>
  </si>
  <si>
    <t>6, 8</t>
  </si>
  <si>
    <t>7, 9</t>
  </si>
  <si>
    <t>8, 10</t>
  </si>
  <si>
    <t>1, 4</t>
  </si>
  <si>
    <t>2, 5</t>
  </si>
  <si>
    <t>3, 6</t>
  </si>
  <si>
    <t>4, 7</t>
  </si>
  <si>
    <t>5, 8</t>
  </si>
  <si>
    <t>6, 9</t>
  </si>
  <si>
    <t>7, 10</t>
  </si>
  <si>
    <t>see table above for probabilities</t>
  </si>
  <si>
    <t>1, 5</t>
  </si>
  <si>
    <t>2, 6</t>
  </si>
  <si>
    <t>3, 7</t>
  </si>
  <si>
    <t>4, 8</t>
  </si>
  <si>
    <t>5, 9</t>
  </si>
  <si>
    <t>6, 10</t>
  </si>
  <si>
    <t>1, 6</t>
  </si>
  <si>
    <t>2, 7</t>
  </si>
  <si>
    <t>3, 8</t>
  </si>
  <si>
    <t>4, 9</t>
  </si>
  <si>
    <t>5, 10</t>
  </si>
  <si>
    <t>1, 7</t>
  </si>
  <si>
    <t>2, 8</t>
  </si>
  <si>
    <t>3, 9</t>
  </si>
  <si>
    <t>4, 10</t>
  </si>
  <si>
    <t>1, 8</t>
  </si>
  <si>
    <t>2, 9</t>
  </si>
  <si>
    <t>3, 10</t>
  </si>
  <si>
    <t>1, 9</t>
  </si>
  <si>
    <t>2, 10</t>
  </si>
  <si>
    <t>1, 10</t>
  </si>
  <si>
    <t>THIS SPREADSHEET FOR SPEARMAN'S RANK CORRELATION COEFFICIENT WAS CONSTRUCTED BY J.N.AIREY</t>
  </si>
  <si>
    <t>Number of data points</t>
  </si>
  <si>
    <t>Mean</t>
  </si>
  <si>
    <t>Sample standard deviation</t>
  </si>
  <si>
    <t>Population standard deviation</t>
  </si>
  <si>
    <t>Standard error of the mean</t>
  </si>
  <si>
    <t>95% confidence limit</t>
  </si>
  <si>
    <t>Mode</t>
  </si>
  <si>
    <t>Median</t>
  </si>
  <si>
    <t>n</t>
  </si>
  <si>
    <t>mx</t>
  </si>
  <si>
    <t>SEM</t>
  </si>
  <si>
    <t>mean value</t>
  </si>
  <si>
    <t>most common</t>
  </si>
  <si>
    <t>"middle" value</t>
  </si>
  <si>
    <r>
      <t>S</t>
    </r>
    <r>
      <rPr>
        <sz val="10"/>
        <rFont val="Arial"/>
        <family val="0"/>
      </rPr>
      <t>x/n</t>
    </r>
  </si>
  <si>
    <t>plus / minus</t>
  </si>
  <si>
    <t>in the range</t>
  </si>
  <si>
    <t>(1.96xSEM)</t>
  </si>
  <si>
    <r>
      <t xml:space="preserve">Data (max 100 data points) </t>
    </r>
    <r>
      <rPr>
        <sz val="10"/>
        <color indexed="10"/>
        <rFont val="Arial"/>
        <family val="2"/>
      </rPr>
      <t>PASTE BELOW</t>
    </r>
  </si>
  <si>
    <r>
      <t>s</t>
    </r>
    <r>
      <rPr>
        <vertAlign val="subscript"/>
        <sz val="9"/>
        <rFont val="Arial"/>
        <family val="2"/>
      </rPr>
      <t>(n-1)</t>
    </r>
    <r>
      <rPr>
        <sz val="10"/>
        <rFont val="Arial"/>
        <family val="0"/>
      </rPr>
      <t xml:space="preserve"> or </t>
    </r>
    <r>
      <rPr>
        <sz val="10"/>
        <rFont val="Symbol"/>
        <family val="1"/>
      </rPr>
      <t>s</t>
    </r>
    <r>
      <rPr>
        <vertAlign val="subscript"/>
        <sz val="9"/>
        <rFont val="Arial"/>
        <family val="2"/>
      </rPr>
      <t>(n-1)</t>
    </r>
  </si>
  <si>
    <r>
      <t>s</t>
    </r>
    <r>
      <rPr>
        <vertAlign val="subscript"/>
        <sz val="9"/>
        <rFont val="Arial"/>
        <family val="2"/>
      </rPr>
      <t>(n)</t>
    </r>
    <r>
      <rPr>
        <sz val="10"/>
        <rFont val="Arial"/>
        <family val="0"/>
      </rPr>
      <t xml:space="preserve"> or </t>
    </r>
    <r>
      <rPr>
        <sz val="10"/>
        <rFont val="Symbol"/>
        <family val="1"/>
      </rPr>
      <t>s</t>
    </r>
    <r>
      <rPr>
        <vertAlign val="subscript"/>
        <sz val="9"/>
        <rFont val="Arial"/>
        <family val="2"/>
      </rPr>
      <t>(n)</t>
    </r>
  </si>
  <si>
    <r>
      <t>√(</t>
    </r>
    <r>
      <rPr>
        <sz val="10"/>
        <rFont val="Symbol"/>
        <family val="1"/>
      </rPr>
      <t>S</t>
    </r>
    <r>
      <rPr>
        <sz val="10"/>
        <rFont val="Arial"/>
        <family val="0"/>
      </rPr>
      <t>(x-mx)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0"/>
      </rPr>
      <t>/n-1)</t>
    </r>
  </si>
  <si>
    <r>
      <t>√(</t>
    </r>
    <r>
      <rPr>
        <sz val="10"/>
        <rFont val="Symbol"/>
        <family val="1"/>
      </rPr>
      <t>S</t>
    </r>
    <r>
      <rPr>
        <sz val="10"/>
        <rFont val="Arial"/>
        <family val="0"/>
      </rPr>
      <t>(x-mx)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0"/>
      </rPr>
      <t>/n)</t>
    </r>
  </si>
  <si>
    <r>
      <t>s</t>
    </r>
    <r>
      <rPr>
        <vertAlign val="subscript"/>
        <sz val="9"/>
        <rFont val="Arial"/>
        <family val="2"/>
      </rPr>
      <t>(n-1)</t>
    </r>
    <r>
      <rPr>
        <sz val="10"/>
        <rFont val="Arial"/>
        <family val="0"/>
      </rPr>
      <t>/√n</t>
    </r>
  </si>
  <si>
    <t>Sample number (max 50 data points)</t>
  </si>
  <si>
    <t>t shown below.</t>
  </si>
  <si>
    <t>Type t value in row closest to your DoF</t>
  </si>
  <si>
    <t>significant difference between data sets</t>
  </si>
  <si>
    <t>data sets statistically the same</t>
  </si>
  <si>
    <t>at the 5% probability cut-off</t>
  </si>
  <si>
    <t>blank means more data needed to draw a conclusion</t>
  </si>
  <si>
    <t>Interpretation key</t>
  </si>
  <si>
    <t>infinity</t>
  </si>
  <si>
    <t>Probability values</t>
  </si>
  <si>
    <t>Same</t>
  </si>
  <si>
    <t>5% cut-off</t>
  </si>
  <si>
    <t>Different</t>
  </si>
  <si>
    <t>DoF =</t>
  </si>
  <si>
    <t xml:space="preserve">t = </t>
  </si>
  <si>
    <t>Suggestion: type data elswhere; copy and paste chosen data sets into these two columns.</t>
  </si>
  <si>
    <t>This spreadsheet was created by J.N. Airey</t>
  </si>
  <si>
    <t>Sums:</t>
  </si>
  <si>
    <t xml:space="preserve">n = </t>
  </si>
  <si>
    <t>Means:</t>
  </si>
  <si>
    <t xml:space="preserve">Difference= </t>
  </si>
  <si>
    <t>Root n =</t>
  </si>
  <si>
    <t>Sample s.d. =</t>
  </si>
  <si>
    <t>SEM=</t>
  </si>
  <si>
    <t>SEMsquared=</t>
  </si>
  <si>
    <t>SED=</t>
  </si>
  <si>
    <r>
      <t xml:space="preserve">Data set 1        </t>
    </r>
    <r>
      <rPr>
        <sz val="8"/>
        <rFont val="Arial"/>
        <family val="2"/>
      </rPr>
      <t>(enter label here)</t>
    </r>
  </si>
  <si>
    <r>
      <t xml:space="preserve">Data set  2       </t>
    </r>
    <r>
      <rPr>
        <sz val="8"/>
        <rFont val="Arial"/>
        <family val="2"/>
      </rPr>
      <t>(enter label here)</t>
    </r>
  </si>
  <si>
    <t>Data point (max 100 please)</t>
  </si>
  <si>
    <t>Observed Value</t>
  </si>
  <si>
    <t>(O-E) squared</t>
  </si>
  <si>
    <t xml:space="preserve">sum of (O-E) squared = </t>
  </si>
  <si>
    <t xml:space="preserve">Variance = </t>
  </si>
  <si>
    <t>If V&gt;E, distribution is</t>
  </si>
  <si>
    <t>aggregated</t>
  </si>
  <si>
    <t>The colour-coded judgement shown is based on the E value in cell C2</t>
  </si>
  <si>
    <t>If V&lt;E, distribution is</t>
  </si>
  <si>
    <t>uniform</t>
  </si>
  <si>
    <t>If V=E, distribution is</t>
  </si>
  <si>
    <t>random</t>
  </si>
  <si>
    <t>fill down further by dragging if necessary</t>
  </si>
  <si>
    <r>
      <t>Expected Value</t>
    </r>
    <r>
      <rPr>
        <sz val="8"/>
        <rFont val="Arial"/>
        <family val="2"/>
      </rPr>
      <t xml:space="preserve"> (will usually be constant; fill column by dragging down if so)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</si>
</sst>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%"/>
    <numFmt numFmtId="166" formatCode="0.000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7"/>
      <name val="Arial"/>
      <family val="2"/>
    </font>
    <font>
      <sz val="8"/>
      <name val="Arial"/>
      <family val="2"/>
    </font>
    <font>
      <i/>
      <sz val="8"/>
      <color indexed="10"/>
      <name val="Arial"/>
      <family val="2"/>
    </font>
    <font>
      <b/>
      <u val="single"/>
      <sz val="20"/>
      <name val="Arial"/>
      <family val="2"/>
    </font>
    <font>
      <sz val="10"/>
      <name val="Symbol"/>
      <family val="1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9" fontId="1" fillId="0" borderId="5" xfId="0" applyNumberFormat="1" applyFont="1" applyBorder="1" applyAlignment="1">
      <alignment/>
    </xf>
    <xf numFmtId="9" fontId="1" fillId="2" borderId="5" xfId="0" applyNumberFormat="1" applyFont="1" applyFill="1" applyBorder="1" applyAlignment="1">
      <alignment/>
    </xf>
    <xf numFmtId="10" fontId="1" fillId="0" borderId="5" xfId="0" applyNumberFormat="1" applyFont="1" applyBorder="1" applyAlignment="1">
      <alignment/>
    </xf>
    <xf numFmtId="0" fontId="0" fillId="3" borderId="8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/>
    </xf>
    <xf numFmtId="2" fontId="0" fillId="0" borderId="0" xfId="0" applyNumberFormat="1" applyAlignment="1">
      <alignment/>
    </xf>
    <xf numFmtId="2" fontId="0" fillId="5" borderId="5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0" borderId="5" xfId="0" applyBorder="1" applyAlignment="1">
      <alignment/>
    </xf>
    <xf numFmtId="0" fontId="0" fillId="6" borderId="5" xfId="0" applyFill="1" applyBorder="1" applyAlignment="1">
      <alignment/>
    </xf>
    <xf numFmtId="0" fontId="0" fillId="2" borderId="5" xfId="0" applyFill="1" applyBorder="1" applyAlignment="1">
      <alignment/>
    </xf>
    <xf numFmtId="0" fontId="0" fillId="7" borderId="5" xfId="0" applyFill="1" applyBorder="1" applyAlignment="1">
      <alignment/>
    </xf>
    <xf numFmtId="2" fontId="1" fillId="5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2" fontId="0" fillId="5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6" borderId="8" xfId="0" applyFill="1" applyBorder="1" applyAlignment="1">
      <alignment/>
    </xf>
    <xf numFmtId="0" fontId="0" fillId="3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7" borderId="11" xfId="0" applyFill="1" applyBorder="1" applyAlignment="1">
      <alignment/>
    </xf>
    <xf numFmtId="0" fontId="0" fillId="0" borderId="0" xfId="0" applyAlignment="1">
      <alignment wrapText="1"/>
    </xf>
    <xf numFmtId="0" fontId="0" fillId="5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5" borderId="0" xfId="0" applyFill="1" applyAlignment="1">
      <alignment wrapText="1"/>
    </xf>
    <xf numFmtId="0" fontId="6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8" borderId="16" xfId="0" applyFill="1" applyBorder="1" applyAlignment="1">
      <alignment/>
    </xf>
    <xf numFmtId="2" fontId="0" fillId="8" borderId="17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8" xfId="0" applyBorder="1" applyAlignment="1">
      <alignment wrapText="1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0" fontId="0" fillId="4" borderId="5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9" borderId="22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9" borderId="23" xfId="0" applyFill="1" applyBorder="1" applyAlignment="1">
      <alignment/>
    </xf>
    <xf numFmtId="0" fontId="0" fillId="4" borderId="23" xfId="0" applyFill="1" applyBorder="1" applyAlignment="1">
      <alignment/>
    </xf>
    <xf numFmtId="0" fontId="0" fillId="9" borderId="5" xfId="0" applyFill="1" applyBorder="1" applyAlignment="1">
      <alignment/>
    </xf>
    <xf numFmtId="0" fontId="0" fillId="10" borderId="0" xfId="0" applyFill="1" applyAlignment="1">
      <alignment/>
    </xf>
    <xf numFmtId="0" fontId="0" fillId="7" borderId="0" xfId="0" applyFill="1" applyAlignment="1">
      <alignment/>
    </xf>
    <xf numFmtId="0" fontId="0" fillId="6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0" borderId="6" xfId="0" applyBorder="1" applyAlignment="1">
      <alignment/>
    </xf>
    <xf numFmtId="9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4" borderId="23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2" fontId="0" fillId="4" borderId="5" xfId="0" applyNumberFormat="1" applyFill="1" applyBorder="1" applyAlignment="1">
      <alignment/>
    </xf>
    <xf numFmtId="0" fontId="0" fillId="13" borderId="0" xfId="0" applyFill="1" applyAlignment="1">
      <alignment/>
    </xf>
    <xf numFmtId="0" fontId="0" fillId="14" borderId="0" xfId="0" applyFill="1" applyAlignment="1">
      <alignment/>
    </xf>
    <xf numFmtId="0" fontId="0" fillId="0" borderId="1" xfId="0" applyBorder="1" applyAlignment="1">
      <alignment/>
    </xf>
    <xf numFmtId="0" fontId="0" fillId="3" borderId="5" xfId="0" applyNumberFormat="1" applyFill="1" applyBorder="1" applyAlignment="1">
      <alignment/>
    </xf>
    <xf numFmtId="0" fontId="0" fillId="3" borderId="24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5" xfId="0" applyFill="1" applyBorder="1" applyAlignment="1">
      <alignment/>
    </xf>
    <xf numFmtId="0" fontId="0" fillId="0" borderId="24" xfId="0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0" fillId="15" borderId="24" xfId="0" applyFill="1" applyBorder="1" applyAlignment="1">
      <alignment/>
    </xf>
    <xf numFmtId="0" fontId="0" fillId="11" borderId="28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9" xfId="0" applyFill="1" applyBorder="1" applyAlignment="1">
      <alignment/>
    </xf>
    <xf numFmtId="0" fontId="0" fillId="12" borderId="28" xfId="0" applyFill="1" applyBorder="1" applyAlignment="1">
      <alignment/>
    </xf>
    <xf numFmtId="0" fontId="0" fillId="15" borderId="5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15" borderId="12" xfId="0" applyFill="1" applyBorder="1" applyAlignment="1">
      <alignment/>
    </xf>
    <xf numFmtId="0" fontId="0" fillId="15" borderId="29" xfId="0" applyFill="1" applyBorder="1" applyAlignment="1">
      <alignment/>
    </xf>
    <xf numFmtId="0" fontId="0" fillId="3" borderId="5" xfId="0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12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0" fillId="12" borderId="5" xfId="0" applyFill="1" applyBorder="1" applyAlignment="1">
      <alignment/>
    </xf>
    <xf numFmtId="166" fontId="0" fillId="12" borderId="5" xfId="0" applyNumberFormat="1" applyFill="1" applyBorder="1" applyAlignment="1">
      <alignment/>
    </xf>
    <xf numFmtId="0" fontId="0" fillId="0" borderId="30" xfId="0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10" fillId="0" borderId="30" xfId="0" applyFont="1" applyFill="1" applyBorder="1" applyAlignment="1">
      <alignment wrapText="1"/>
    </xf>
    <xf numFmtId="9" fontId="0" fillId="0" borderId="5" xfId="0" applyNumberFormat="1" applyBorder="1" applyAlignment="1">
      <alignment wrapText="1"/>
    </xf>
    <xf numFmtId="9" fontId="0" fillId="2" borderId="5" xfId="0" applyNumberFormat="1" applyFill="1" applyBorder="1" applyAlignment="1">
      <alignment wrapText="1"/>
    </xf>
    <xf numFmtId="10" fontId="0" fillId="0" borderId="5" xfId="0" applyNumberFormat="1" applyBorder="1" applyAlignment="1">
      <alignment wrapText="1"/>
    </xf>
    <xf numFmtId="0" fontId="12" fillId="7" borderId="5" xfId="0" applyFont="1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0" xfId="0" applyBorder="1" applyAlignment="1">
      <alignment wrapText="1"/>
    </xf>
    <xf numFmtId="2" fontId="15" fillId="0" borderId="5" xfId="0" applyNumberFormat="1" applyFont="1" applyBorder="1" applyAlignment="1">
      <alignment/>
    </xf>
    <xf numFmtId="2" fontId="15" fillId="2" borderId="5" xfId="0" applyNumberFormat="1" applyFont="1" applyFill="1" applyBorder="1" applyAlignment="1">
      <alignment/>
    </xf>
    <xf numFmtId="2" fontId="15" fillId="0" borderId="31" xfId="0" applyNumberFormat="1" applyFont="1" applyFill="1" applyBorder="1" applyAlignment="1">
      <alignment/>
    </xf>
    <xf numFmtId="0" fontId="0" fillId="4" borderId="7" xfId="0" applyFill="1" applyBorder="1" applyAlignment="1">
      <alignment/>
    </xf>
    <xf numFmtId="0" fontId="0" fillId="16" borderId="1" xfId="0" applyFill="1" applyBorder="1" applyAlignment="1">
      <alignment/>
    </xf>
    <xf numFmtId="0" fontId="0" fillId="16" borderId="3" xfId="0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29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16" borderId="0" xfId="0" applyFill="1" applyBorder="1" applyAlignment="1">
      <alignment wrapText="1"/>
    </xf>
    <xf numFmtId="0" fontId="0" fillId="16" borderId="0" xfId="0" applyFill="1" applyAlignment="1">
      <alignment/>
    </xf>
    <xf numFmtId="0" fontId="0" fillId="0" borderId="4" xfId="0" applyBorder="1" applyAlignment="1">
      <alignment wrapText="1"/>
    </xf>
    <xf numFmtId="0" fontId="0" fillId="17" borderId="32" xfId="0" applyFill="1" applyBorder="1" applyAlignment="1">
      <alignment wrapText="1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9" xfId="0" applyBorder="1" applyAlignment="1">
      <alignment/>
    </xf>
    <xf numFmtId="0" fontId="0" fillId="12" borderId="28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9" xfId="0" applyFill="1" applyBorder="1" applyAlignment="1">
      <alignment/>
    </xf>
    <xf numFmtId="0" fontId="0" fillId="17" borderId="28" xfId="0" applyFill="1" applyBorder="1" applyAlignment="1">
      <alignment/>
    </xf>
    <xf numFmtId="0" fontId="0" fillId="17" borderId="9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14" xfId="0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16" borderId="16" xfId="0" applyFill="1" applyBorder="1" applyAlignment="1">
      <alignment horizontal="center"/>
    </xf>
    <xf numFmtId="0" fontId="0" fillId="16" borderId="34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7" borderId="34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3" fillId="16" borderId="7" xfId="0" applyFont="1" applyFill="1" applyBorder="1" applyAlignment="1">
      <alignment horizontal="center" wrapText="1"/>
    </xf>
    <xf numFmtId="0" fontId="3" fillId="16" borderId="6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0" xfId="0" applyFill="1" applyBorder="1" applyAlignment="1">
      <alignment horizontal="center" wrapText="1"/>
    </xf>
    <xf numFmtId="0" fontId="0" fillId="4" borderId="22" xfId="0" applyFill="1" applyBorder="1" applyAlignment="1">
      <alignment horizontal="center" wrapText="1"/>
    </xf>
    <xf numFmtId="0" fontId="0" fillId="1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12" borderId="0" xfId="0" applyFill="1" applyBorder="1" applyAlignment="1">
      <alignment horizontal="left"/>
    </xf>
    <xf numFmtId="0" fontId="0" fillId="12" borderId="9" xfId="0" applyFill="1" applyBorder="1" applyAlignment="1">
      <alignment horizontal="left"/>
    </xf>
    <xf numFmtId="0" fontId="10" fillId="17" borderId="26" xfId="0" applyFont="1" applyFill="1" applyBorder="1" applyAlignment="1">
      <alignment horizontal="center" wrapText="1"/>
    </xf>
    <xf numFmtId="0" fontId="10" fillId="17" borderId="0" xfId="0" applyFont="1" applyFill="1" applyBorder="1" applyAlignment="1">
      <alignment horizontal="center" wrapText="1"/>
    </xf>
    <xf numFmtId="2" fontId="5" fillId="0" borderId="30" xfId="0" applyNumberFormat="1" applyFont="1" applyBorder="1" applyAlignment="1">
      <alignment horizontal="center" vertical="center"/>
    </xf>
    <xf numFmtId="0" fontId="7" fillId="18" borderId="7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7" fillId="18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4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CC99FF"/>
        </patternFill>
      </fill>
      <border/>
    </dxf>
    <dxf>
      <fill>
        <patternFill>
          <bgColor rgb="FF33CCCC"/>
        </patternFill>
      </fill>
      <border/>
    </dxf>
    <dxf>
      <font>
        <b val="0"/>
        <i/>
      </font>
      <fill>
        <patternFill>
          <bgColor rgb="FFFF0000"/>
        </patternFill>
      </fill>
      <border/>
    </dxf>
    <dxf>
      <font>
        <b val="0"/>
        <i/>
        <color rgb="FFFF0000"/>
      </font>
      <border/>
    </dxf>
    <dxf>
      <font>
        <u val="single"/>
        <color rgb="FF008000"/>
      </font>
      <border/>
    </dxf>
    <dxf>
      <fill>
        <patternFill>
          <bgColor rgb="FF99CC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9933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7</xdr:row>
      <xdr:rowOff>152400</xdr:rowOff>
    </xdr:from>
    <xdr:ext cx="7305675" cy="1981200"/>
    <xdr:sp>
      <xdr:nvSpPr>
        <xdr:cNvPr id="1" name="TextBox 1"/>
        <xdr:cNvSpPr txBox="1">
          <a:spLocks noChangeArrowheads="1"/>
        </xdr:cNvSpPr>
      </xdr:nvSpPr>
      <xdr:spPr>
        <a:xfrm>
          <a:off x="1457325" y="2114550"/>
          <a:ext cx="7305675" cy="19812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
1. The statistics will include any cells where the value you type in is zero, though they remain yellow to highlight this.
2. Use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sample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standard deviation where you have measured a sample of values from a larger or infinite population.
3. Use the (smaller)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population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standard deviation when you have measured all the data points in a finite population.
4. The SEM and 95% confidence values are based on the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sample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s.d.. Use the SEM for error bars on graphs.
5. You can be 95% certain that the true mean lies within the upper and lower 95% confidence limits
6. These statistics are only truly valid for populations which are expected to show a "normal" (i.e. bell-shaped) frequency distribution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54</xdr:row>
      <xdr:rowOff>123825</xdr:rowOff>
    </xdr:from>
    <xdr:to>
      <xdr:col>10</xdr:col>
      <xdr:colOff>314325</xdr:colOff>
      <xdr:row>59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0" y="9734550"/>
          <a:ext cx="19716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HINT: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Type t value into column M as instructed above. Do not use copy + paste (changes the formula!).</a:t>
          </a:r>
        </a:p>
      </xdr:txBody>
    </xdr:sp>
    <xdr:clientData/>
  </xdr:twoCellAnchor>
  <xdr:twoCellAnchor>
    <xdr:from>
      <xdr:col>6</xdr:col>
      <xdr:colOff>438150</xdr:colOff>
      <xdr:row>15</xdr:row>
      <xdr:rowOff>38100</xdr:rowOff>
    </xdr:from>
    <xdr:to>
      <xdr:col>10</xdr:col>
      <xdr:colOff>447675</xdr:colOff>
      <xdr:row>19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05350" y="3276600"/>
          <a:ext cx="24479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HINT:
Type t value into column M as instructed above. Do not use copy + paste (changes the formula!).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1</xdr:row>
      <xdr:rowOff>0</xdr:rowOff>
    </xdr:from>
    <xdr:to>
      <xdr:col>22</xdr:col>
      <xdr:colOff>1143000</xdr:colOff>
      <xdr:row>11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29875" y="161925"/>
          <a:ext cx="5276850" cy="1704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have a given degree of confidence in the validity of any correlation, the coefficient value must be between +1 and the value shown (if positive correlation) OR between -1 and -(value shown) for a negative correlation.
Enter coefficient value (ignore any minus sign) in the correct row, and get a judgement for various confidence cut-offs.
Notes: 
1. Correlations are identified but not explained!
2. You should have at least 10 data pairs.
3. The lowest number (e.g. most acidic pH) is always ranked 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9</xdr:row>
      <xdr:rowOff>142875</xdr:rowOff>
    </xdr:from>
    <xdr:to>
      <xdr:col>11</xdr:col>
      <xdr:colOff>0</xdr:colOff>
      <xdr:row>18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2124075"/>
          <a:ext cx="59626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Simpson Index calculates a measure of diversity for communities which takes account of the number of species represented and also of their relative abundances.
The formula is D = N(N-1)/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S(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n(n-1))
where N is the community size (i.e. 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n), and n is each population size.
1. Calculate the diversity indices for the four grassland ecosystems below and comment on them.
2. Why does diversity matter in ecosystems?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>
      <selection activeCell="B6" sqref="B6"/>
    </sheetView>
  </sheetViews>
  <sheetFormatPr defaultColWidth="9.140625" defaultRowHeight="12.75"/>
  <cols>
    <col min="1" max="1" width="9.140625" style="18" customWidth="1"/>
    <col min="4" max="4" width="14.140625" style="0" bestFit="1" customWidth="1"/>
    <col min="5" max="5" width="13.57421875" style="0" bestFit="1" customWidth="1"/>
    <col min="7" max="7" width="11.8515625" style="0" bestFit="1" customWidth="1"/>
    <col min="8" max="8" width="12.8515625" style="0" bestFit="1" customWidth="1"/>
    <col min="9" max="9" width="12.57421875" style="0" bestFit="1" customWidth="1"/>
  </cols>
  <sheetData>
    <row r="1" spans="1:9" s="33" customFormat="1" ht="76.5">
      <c r="A1" s="95" t="s">
        <v>164</v>
      </c>
      <c r="B1" s="95" t="s">
        <v>146</v>
      </c>
      <c r="C1" s="96" t="s">
        <v>147</v>
      </c>
      <c r="D1" s="96" t="s">
        <v>148</v>
      </c>
      <c r="E1" s="96" t="s">
        <v>149</v>
      </c>
      <c r="F1" s="96" t="s">
        <v>150</v>
      </c>
      <c r="G1" s="96" t="s">
        <v>151</v>
      </c>
      <c r="H1" s="96" t="s">
        <v>152</v>
      </c>
      <c r="I1" s="96" t="s">
        <v>153</v>
      </c>
    </row>
    <row r="2" spans="1:9" ht="13.5">
      <c r="A2" s="12"/>
      <c r="B2" s="18" t="s">
        <v>154</v>
      </c>
      <c r="C2" s="18" t="s">
        <v>155</v>
      </c>
      <c r="D2" s="18" t="s">
        <v>165</v>
      </c>
      <c r="E2" s="18" t="s">
        <v>166</v>
      </c>
      <c r="F2" s="18" t="s">
        <v>156</v>
      </c>
      <c r="G2" s="97" t="s">
        <v>157</v>
      </c>
      <c r="H2" s="18" t="s">
        <v>158</v>
      </c>
      <c r="I2" s="18" t="s">
        <v>159</v>
      </c>
    </row>
    <row r="3" spans="1:9" ht="13.5">
      <c r="A3" s="12"/>
      <c r="B3" s="18"/>
      <c r="C3" s="98" t="s">
        <v>160</v>
      </c>
      <c r="D3" s="18" t="s">
        <v>167</v>
      </c>
      <c r="E3" s="18" t="s">
        <v>168</v>
      </c>
      <c r="F3" s="18" t="s">
        <v>169</v>
      </c>
      <c r="G3" s="99" t="s">
        <v>161</v>
      </c>
      <c r="H3" s="18" t="s">
        <v>9</v>
      </c>
      <c r="I3" s="18" t="s">
        <v>162</v>
      </c>
    </row>
    <row r="4" spans="1:9" ht="12.75">
      <c r="A4" s="12"/>
      <c r="B4" s="100">
        <f>COUNT(A2:A101)</f>
        <v>0</v>
      </c>
      <c r="C4" s="101" t="e">
        <f>AVERAGE(A2:A101)</f>
        <v>#DIV/0!</v>
      </c>
      <c r="D4" s="101" t="e">
        <f>STDEV(A2:A101)</f>
        <v>#DIV/0!</v>
      </c>
      <c r="E4" s="101" t="e">
        <f>STDEVP(A2:A101)</f>
        <v>#DIV/0!</v>
      </c>
      <c r="F4" s="101" t="e">
        <f>D4/SQRT(B4)</f>
        <v>#DIV/0!</v>
      </c>
      <c r="G4" s="101" t="e">
        <f>CONFIDENCE(0.05,D4,B4)</f>
        <v>#DIV/0!</v>
      </c>
      <c r="H4" s="100" t="e">
        <f>MODE(A2:A101)</f>
        <v>#N/A</v>
      </c>
      <c r="I4" s="100" t="e">
        <f>MEDIAN(A2:A101)</f>
        <v>#NUM!</v>
      </c>
    </row>
    <row r="5" spans="1:7" ht="12.75">
      <c r="A5" s="12"/>
      <c r="G5" s="18" t="s">
        <v>163</v>
      </c>
    </row>
    <row r="6" ht="12.75">
      <c r="A6" s="12"/>
    </row>
    <row r="7" ht="12.75">
      <c r="A7" s="12"/>
    </row>
    <row r="8" ht="12.75">
      <c r="A8" s="12"/>
    </row>
    <row r="9" ht="12.75">
      <c r="A9" s="12"/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80"/>
    </row>
    <row r="102" ht="12.75">
      <c r="A102" s="80"/>
    </row>
    <row r="103" ht="12.75">
      <c r="A103" s="80"/>
    </row>
    <row r="104" ht="12.75">
      <c r="A104" s="80"/>
    </row>
    <row r="105" ht="12.75">
      <c r="A105" s="80"/>
    </row>
    <row r="106" ht="12.75">
      <c r="A106" s="80"/>
    </row>
    <row r="107" ht="12.75">
      <c r="A107" s="80"/>
    </row>
    <row r="108" ht="12.75">
      <c r="A108" s="80"/>
    </row>
    <row r="109" ht="12.75">
      <c r="A109" s="80"/>
    </row>
    <row r="110" ht="12.75">
      <c r="A110" s="80"/>
    </row>
    <row r="111" ht="12.75">
      <c r="A111" s="80"/>
    </row>
    <row r="112" ht="12.75">
      <c r="A112" s="80"/>
    </row>
    <row r="113" ht="12.75">
      <c r="A113" s="80"/>
    </row>
    <row r="114" ht="12.75">
      <c r="A114" s="80"/>
    </row>
  </sheetData>
  <conditionalFormatting sqref="A2:A100">
    <cfRule type="cellIs" priority="1" dxfId="0" operator="equal" stopIfTrue="1">
      <formula>"blank"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B2" sqref="B2"/>
    </sheetView>
  </sheetViews>
  <sheetFormatPr defaultColWidth="9.140625" defaultRowHeight="12.75"/>
  <cols>
    <col min="1" max="1" width="14.140625" style="121" bestFit="1" customWidth="1"/>
    <col min="4" max="4" width="13.28125" style="0" customWidth="1"/>
    <col min="14" max="14" width="10.421875" style="0" customWidth="1"/>
    <col min="15" max="15" width="10.7109375" style="0" customWidth="1"/>
    <col min="16" max="16" width="11.7109375" style="0" customWidth="1"/>
    <col min="17" max="17" width="10.140625" style="0" customWidth="1"/>
  </cols>
  <sheetData>
    <row r="1" spans="1:17" s="112" customFormat="1" ht="76.5">
      <c r="A1" s="102" t="s">
        <v>170</v>
      </c>
      <c r="B1" s="103" t="s">
        <v>196</v>
      </c>
      <c r="C1" s="103" t="s">
        <v>197</v>
      </c>
      <c r="D1" s="104" t="s">
        <v>171</v>
      </c>
      <c r="E1" s="46" t="s">
        <v>8</v>
      </c>
      <c r="F1" s="105">
        <v>0.2</v>
      </c>
      <c r="G1" s="105">
        <v>0.1</v>
      </c>
      <c r="H1" s="106">
        <v>0.05</v>
      </c>
      <c r="I1" s="105">
        <v>0.02</v>
      </c>
      <c r="J1" s="105">
        <v>0.01</v>
      </c>
      <c r="K1" s="107">
        <v>0.002</v>
      </c>
      <c r="L1" s="107">
        <v>0.001</v>
      </c>
      <c r="M1" s="55" t="s">
        <v>172</v>
      </c>
      <c r="N1" s="108" t="s">
        <v>173</v>
      </c>
      <c r="O1" s="109" t="s">
        <v>174</v>
      </c>
      <c r="P1" s="110" t="s">
        <v>175</v>
      </c>
      <c r="Q1" s="111" t="s">
        <v>176</v>
      </c>
    </row>
    <row r="2" spans="1:17" ht="12.75">
      <c r="A2" s="80">
        <v>1</v>
      </c>
      <c r="B2" s="139"/>
      <c r="C2" s="139"/>
      <c r="E2" s="18">
        <v>1</v>
      </c>
      <c r="F2" s="113">
        <v>3.08</v>
      </c>
      <c r="G2" s="113">
        <v>6.31</v>
      </c>
      <c r="H2" s="114">
        <v>12.7</v>
      </c>
      <c r="I2" s="113">
        <v>31.8</v>
      </c>
      <c r="J2" s="113">
        <v>63.7</v>
      </c>
      <c r="K2" s="113">
        <v>318</v>
      </c>
      <c r="L2" s="113">
        <v>637</v>
      </c>
      <c r="M2" s="18"/>
      <c r="N2" s="146" t="s">
        <v>177</v>
      </c>
      <c r="O2" s="146"/>
      <c r="P2" s="146"/>
      <c r="Q2" s="146"/>
    </row>
    <row r="3" spans="1:13" ht="12.75">
      <c r="A3" s="80">
        <f>A2+1</f>
        <v>2</v>
      </c>
      <c r="B3" s="139"/>
      <c r="C3" s="139"/>
      <c r="E3" s="18">
        <v>2</v>
      </c>
      <c r="F3" s="113">
        <v>1.89</v>
      </c>
      <c r="G3" s="113">
        <v>2.92</v>
      </c>
      <c r="H3" s="114">
        <v>4.3</v>
      </c>
      <c r="I3" s="113">
        <v>6.96</v>
      </c>
      <c r="J3" s="113">
        <v>9.93</v>
      </c>
      <c r="K3" s="113">
        <v>22.3</v>
      </c>
      <c r="L3" s="113">
        <v>31.6</v>
      </c>
      <c r="M3" s="18"/>
    </row>
    <row r="4" spans="1:13" ht="12.75">
      <c r="A4" s="80">
        <f aca="true" t="shared" si="0" ref="A4:A51">A3+1</f>
        <v>3</v>
      </c>
      <c r="B4" s="139"/>
      <c r="C4" s="139"/>
      <c r="E4" s="18">
        <v>5</v>
      </c>
      <c r="F4" s="113">
        <v>1.48</v>
      </c>
      <c r="G4" s="113">
        <v>2.02</v>
      </c>
      <c r="H4" s="114">
        <v>2.57</v>
      </c>
      <c r="I4" s="113">
        <v>3.36</v>
      </c>
      <c r="J4" s="113">
        <v>4.03</v>
      </c>
      <c r="K4" s="113">
        <v>5.89</v>
      </c>
      <c r="L4" s="113">
        <v>6.87</v>
      </c>
      <c r="M4" s="18"/>
    </row>
    <row r="5" spans="1:13" ht="12.75">
      <c r="A5" s="80">
        <f t="shared" si="0"/>
        <v>4</v>
      </c>
      <c r="B5" s="139"/>
      <c r="C5" s="139"/>
      <c r="E5" s="18">
        <v>8</v>
      </c>
      <c r="F5" s="113">
        <v>1.4</v>
      </c>
      <c r="G5" s="113">
        <v>1.86</v>
      </c>
      <c r="H5" s="114">
        <v>2.31</v>
      </c>
      <c r="I5" s="113">
        <v>2.9</v>
      </c>
      <c r="J5" s="113">
        <v>3.36</v>
      </c>
      <c r="K5" s="115">
        <v>4.5</v>
      </c>
      <c r="L5" s="113">
        <v>5.04</v>
      </c>
      <c r="M5" s="18"/>
    </row>
    <row r="6" spans="1:13" ht="12.75">
      <c r="A6" s="80">
        <f t="shared" si="0"/>
        <v>5</v>
      </c>
      <c r="B6" s="139"/>
      <c r="C6" s="139"/>
      <c r="E6" s="18">
        <v>10</v>
      </c>
      <c r="F6" s="113">
        <v>1.37</v>
      </c>
      <c r="G6" s="113">
        <v>1.81</v>
      </c>
      <c r="H6" s="114">
        <v>2.23</v>
      </c>
      <c r="I6" s="113">
        <v>2.76</v>
      </c>
      <c r="J6" s="113">
        <v>3.17</v>
      </c>
      <c r="K6" s="113">
        <v>4.15</v>
      </c>
      <c r="L6" s="113">
        <v>4.58</v>
      </c>
      <c r="M6" s="18"/>
    </row>
    <row r="7" spans="1:13" ht="12.75">
      <c r="A7" s="80">
        <f t="shared" si="0"/>
        <v>6</v>
      </c>
      <c r="B7" s="139"/>
      <c r="C7" s="139"/>
      <c r="E7" s="18">
        <v>15</v>
      </c>
      <c r="F7" s="113">
        <v>1.34</v>
      </c>
      <c r="G7" s="113">
        <v>1.75</v>
      </c>
      <c r="H7" s="114">
        <v>2.13</v>
      </c>
      <c r="I7" s="113">
        <v>2.6</v>
      </c>
      <c r="J7" s="113">
        <v>2.95</v>
      </c>
      <c r="K7" s="113">
        <v>3.73</v>
      </c>
      <c r="L7" s="113">
        <v>4.07</v>
      </c>
      <c r="M7" s="18"/>
    </row>
    <row r="8" spans="1:13" ht="12.75">
      <c r="A8" s="80">
        <f t="shared" si="0"/>
        <v>7</v>
      </c>
      <c r="B8" s="139"/>
      <c r="C8" s="139"/>
      <c r="E8" s="18">
        <v>20</v>
      </c>
      <c r="F8" s="113">
        <v>1.33</v>
      </c>
      <c r="G8" s="113">
        <v>1.72</v>
      </c>
      <c r="H8" s="114">
        <v>2.09</v>
      </c>
      <c r="I8" s="113">
        <v>2.53</v>
      </c>
      <c r="J8" s="113">
        <v>2.85</v>
      </c>
      <c r="K8" s="113">
        <v>3.55</v>
      </c>
      <c r="L8" s="113">
        <v>3.85</v>
      </c>
      <c r="M8" s="18"/>
    </row>
    <row r="9" spans="1:13" ht="12.75">
      <c r="A9" s="80">
        <f t="shared" si="0"/>
        <v>8</v>
      </c>
      <c r="B9" s="139"/>
      <c r="C9" s="139"/>
      <c r="E9" s="18">
        <v>30</v>
      </c>
      <c r="F9" s="113">
        <v>1.31</v>
      </c>
      <c r="G9" s="113">
        <v>1.7</v>
      </c>
      <c r="H9" s="114">
        <v>2.04</v>
      </c>
      <c r="I9" s="113">
        <v>2.46</v>
      </c>
      <c r="J9" s="113">
        <v>2.75</v>
      </c>
      <c r="K9" s="113">
        <v>3.38</v>
      </c>
      <c r="L9" s="113">
        <v>3.64</v>
      </c>
      <c r="M9" s="18"/>
    </row>
    <row r="10" spans="1:13" ht="12.75">
      <c r="A10" s="80">
        <f t="shared" si="0"/>
        <v>9</v>
      </c>
      <c r="B10" s="139"/>
      <c r="C10" s="139"/>
      <c r="E10" s="18">
        <v>40</v>
      </c>
      <c r="F10" s="113">
        <v>1.3</v>
      </c>
      <c r="G10" s="113">
        <v>1.68</v>
      </c>
      <c r="H10" s="114">
        <v>2.02</v>
      </c>
      <c r="I10" s="113">
        <v>2.42</v>
      </c>
      <c r="J10" s="113">
        <v>2.7</v>
      </c>
      <c r="K10" s="113">
        <v>3.31</v>
      </c>
      <c r="L10" s="113">
        <v>3.55</v>
      </c>
      <c r="M10" s="18"/>
    </row>
    <row r="11" spans="1:13" ht="12.75">
      <c r="A11" s="80">
        <f t="shared" si="0"/>
        <v>10</v>
      </c>
      <c r="B11" s="139"/>
      <c r="C11" s="139"/>
      <c r="E11" s="18">
        <v>50</v>
      </c>
      <c r="F11" s="113">
        <v>1.3</v>
      </c>
      <c r="G11" s="113">
        <v>1.68</v>
      </c>
      <c r="H11" s="114">
        <v>2.01</v>
      </c>
      <c r="I11" s="113">
        <v>2.4</v>
      </c>
      <c r="J11" s="113">
        <v>2.68</v>
      </c>
      <c r="K11" s="113">
        <v>3.26</v>
      </c>
      <c r="L11" s="113">
        <v>3.5</v>
      </c>
      <c r="M11" s="18"/>
    </row>
    <row r="12" spans="1:13" ht="12.75">
      <c r="A12" s="80">
        <f t="shared" si="0"/>
        <v>11</v>
      </c>
      <c r="B12" s="139"/>
      <c r="C12" s="139"/>
      <c r="E12" s="18">
        <v>60</v>
      </c>
      <c r="F12" s="113">
        <v>1.3</v>
      </c>
      <c r="G12" s="113">
        <v>1.67</v>
      </c>
      <c r="H12" s="114">
        <v>2</v>
      </c>
      <c r="I12" s="113">
        <v>2.39</v>
      </c>
      <c r="J12" s="113">
        <v>2.66</v>
      </c>
      <c r="K12" s="113">
        <v>3.23</v>
      </c>
      <c r="L12" s="113">
        <v>3.46</v>
      </c>
      <c r="M12" s="18"/>
    </row>
    <row r="13" spans="1:13" ht="12.75">
      <c r="A13" s="80">
        <f t="shared" si="0"/>
        <v>12</v>
      </c>
      <c r="B13" s="139"/>
      <c r="C13" s="139"/>
      <c r="E13" s="18" t="s">
        <v>178</v>
      </c>
      <c r="F13" s="113">
        <v>1.28</v>
      </c>
      <c r="G13" s="113">
        <v>1.64</v>
      </c>
      <c r="H13" s="114">
        <v>1.96</v>
      </c>
      <c r="I13" s="113">
        <v>2.33</v>
      </c>
      <c r="J13" s="113">
        <v>2.58</v>
      </c>
      <c r="K13" s="113">
        <v>3.09</v>
      </c>
      <c r="L13" s="113">
        <v>3.29</v>
      </c>
      <c r="M13" s="18"/>
    </row>
    <row r="14" spans="1:13" ht="12.75">
      <c r="A14" s="80">
        <f t="shared" si="0"/>
        <v>13</v>
      </c>
      <c r="B14" s="139"/>
      <c r="C14" s="139"/>
      <c r="E14" s="18"/>
      <c r="F14" s="146" t="s">
        <v>179</v>
      </c>
      <c r="G14" s="146"/>
      <c r="H14" s="146"/>
      <c r="I14" s="146"/>
      <c r="J14" s="146"/>
      <c r="K14" s="146"/>
      <c r="L14" s="146"/>
      <c r="M14" s="18"/>
    </row>
    <row r="15" spans="1:12" ht="12.75">
      <c r="A15" s="80">
        <f t="shared" si="0"/>
        <v>14</v>
      </c>
      <c r="B15" s="139"/>
      <c r="C15" s="139"/>
      <c r="F15" s="147" t="s">
        <v>180</v>
      </c>
      <c r="G15" s="147"/>
      <c r="H15" s="20" t="s">
        <v>181</v>
      </c>
      <c r="I15" s="148" t="s">
        <v>182</v>
      </c>
      <c r="J15" s="148"/>
      <c r="K15" s="148"/>
      <c r="L15" s="148"/>
    </row>
    <row r="16" spans="1:3" ht="13.5" thickBot="1">
      <c r="A16" s="80">
        <f t="shared" si="0"/>
        <v>15</v>
      </c>
      <c r="B16" s="139"/>
      <c r="C16" s="139"/>
    </row>
    <row r="17" spans="1:10" ht="12.75">
      <c r="A17" s="80">
        <f t="shared" si="0"/>
        <v>16</v>
      </c>
      <c r="B17" s="12"/>
      <c r="C17" s="116"/>
      <c r="D17" s="117" t="s">
        <v>183</v>
      </c>
      <c r="E17" s="118">
        <f>F53</f>
        <v>-2</v>
      </c>
      <c r="F17" s="33"/>
      <c r="G17" s="33"/>
      <c r="H17" s="33"/>
      <c r="I17" s="33"/>
      <c r="J17" s="33"/>
    </row>
    <row r="18" spans="1:5" ht="13.5" thickBot="1">
      <c r="A18" s="80">
        <f t="shared" si="0"/>
        <v>17</v>
      </c>
      <c r="B18" s="12"/>
      <c r="C18" s="116"/>
      <c r="D18" s="119" t="s">
        <v>184</v>
      </c>
      <c r="E18" s="120" t="e">
        <f>F61</f>
        <v>#DIV/0!</v>
      </c>
    </row>
    <row r="19" spans="1:3" ht="12.75">
      <c r="A19" s="80">
        <f t="shared" si="0"/>
        <v>18</v>
      </c>
      <c r="B19" s="12"/>
      <c r="C19" s="12"/>
    </row>
    <row r="20" spans="1:3" ht="13.5" thickBot="1">
      <c r="A20" s="80">
        <f t="shared" si="0"/>
        <v>19</v>
      </c>
      <c r="B20" s="12"/>
      <c r="C20" s="12"/>
    </row>
    <row r="21" spans="1:11" ht="13.5" thickBot="1">
      <c r="A21" s="80">
        <f t="shared" si="0"/>
        <v>20</v>
      </c>
      <c r="B21" s="12"/>
      <c r="C21" s="116"/>
      <c r="D21" s="140" t="s">
        <v>185</v>
      </c>
      <c r="E21" s="141"/>
      <c r="F21" s="141"/>
      <c r="G21" s="141"/>
      <c r="H21" s="141"/>
      <c r="I21" s="141"/>
      <c r="J21" s="141"/>
      <c r="K21" s="142"/>
    </row>
    <row r="22" spans="1:3" ht="13.5" thickBot="1">
      <c r="A22" s="80">
        <f t="shared" si="0"/>
        <v>21</v>
      </c>
      <c r="B22" s="12"/>
      <c r="C22" s="12"/>
    </row>
    <row r="23" spans="1:7" ht="13.5" thickBot="1">
      <c r="A23" s="80">
        <f t="shared" si="0"/>
        <v>22</v>
      </c>
      <c r="B23" s="12"/>
      <c r="C23" s="116"/>
      <c r="D23" s="143" t="s">
        <v>186</v>
      </c>
      <c r="E23" s="144"/>
      <c r="F23" s="144"/>
      <c r="G23" s="145"/>
    </row>
    <row r="24" spans="1:3" ht="12.75">
      <c r="A24" s="80">
        <f t="shared" si="0"/>
        <v>23</v>
      </c>
      <c r="B24" s="12"/>
      <c r="C24" s="12"/>
    </row>
    <row r="25" spans="1:3" ht="12.75">
      <c r="A25" s="80">
        <f t="shared" si="0"/>
        <v>24</v>
      </c>
      <c r="B25" s="12"/>
      <c r="C25" s="12"/>
    </row>
    <row r="26" spans="1:3" ht="12.75">
      <c r="A26" s="80">
        <f t="shared" si="0"/>
        <v>25</v>
      </c>
      <c r="B26" s="12"/>
      <c r="C26" s="12"/>
    </row>
    <row r="27" spans="1:3" ht="12.75">
      <c r="A27" s="80">
        <f t="shared" si="0"/>
        <v>26</v>
      </c>
      <c r="B27" s="12"/>
      <c r="C27" s="12"/>
    </row>
    <row r="28" spans="1:3" ht="12.75">
      <c r="A28" s="80">
        <f t="shared" si="0"/>
        <v>27</v>
      </c>
      <c r="B28" s="12"/>
      <c r="C28" s="12"/>
    </row>
    <row r="29" spans="1:3" ht="12.75">
      <c r="A29" s="80">
        <f t="shared" si="0"/>
        <v>28</v>
      </c>
      <c r="B29" s="12"/>
      <c r="C29" s="12"/>
    </row>
    <row r="30" spans="1:3" ht="12.75">
      <c r="A30" s="80">
        <f t="shared" si="0"/>
        <v>29</v>
      </c>
      <c r="B30" s="12"/>
      <c r="C30" s="12"/>
    </row>
    <row r="31" spans="1:3" ht="12.75">
      <c r="A31" s="80">
        <f t="shared" si="0"/>
        <v>30</v>
      </c>
      <c r="B31" s="12"/>
      <c r="C31" s="12"/>
    </row>
    <row r="32" spans="1:3" ht="12.75">
      <c r="A32" s="80">
        <f t="shared" si="0"/>
        <v>31</v>
      </c>
      <c r="B32" s="12"/>
      <c r="C32" s="12"/>
    </row>
    <row r="33" spans="1:3" ht="12.75">
      <c r="A33" s="80">
        <f t="shared" si="0"/>
        <v>32</v>
      </c>
      <c r="B33" s="12"/>
      <c r="C33" s="12"/>
    </row>
    <row r="34" spans="1:3" ht="12.75">
      <c r="A34" s="80">
        <f t="shared" si="0"/>
        <v>33</v>
      </c>
      <c r="B34" s="12"/>
      <c r="C34" s="12"/>
    </row>
    <row r="35" spans="1:3" ht="12.75">
      <c r="A35" s="80">
        <f t="shared" si="0"/>
        <v>34</v>
      </c>
      <c r="B35" s="12"/>
      <c r="C35" s="12"/>
    </row>
    <row r="36" spans="1:3" ht="12.75">
      <c r="A36" s="80">
        <f t="shared" si="0"/>
        <v>35</v>
      </c>
      <c r="B36" s="12"/>
      <c r="C36" s="12"/>
    </row>
    <row r="37" spans="1:3" ht="12.75">
      <c r="A37" s="80">
        <f t="shared" si="0"/>
        <v>36</v>
      </c>
      <c r="B37" s="12"/>
      <c r="C37" s="12"/>
    </row>
    <row r="38" spans="1:3" ht="12.75">
      <c r="A38" s="80">
        <f t="shared" si="0"/>
        <v>37</v>
      </c>
      <c r="B38" s="12"/>
      <c r="C38" s="12"/>
    </row>
    <row r="39" spans="1:3" ht="12.75">
      <c r="A39" s="80">
        <f t="shared" si="0"/>
        <v>38</v>
      </c>
      <c r="B39" s="12"/>
      <c r="C39" s="12"/>
    </row>
    <row r="40" spans="1:3" ht="12.75">
      <c r="A40" s="80">
        <f t="shared" si="0"/>
        <v>39</v>
      </c>
      <c r="B40" s="12"/>
      <c r="C40" s="12"/>
    </row>
    <row r="41" spans="1:3" ht="12.75">
      <c r="A41" s="80">
        <f t="shared" si="0"/>
        <v>40</v>
      </c>
      <c r="B41" s="12"/>
      <c r="C41" s="12"/>
    </row>
    <row r="42" spans="1:3" ht="12.75">
      <c r="A42" s="80">
        <f t="shared" si="0"/>
        <v>41</v>
      </c>
      <c r="B42" s="12"/>
      <c r="C42" s="12"/>
    </row>
    <row r="43" spans="1:3" ht="12.75">
      <c r="A43" s="80">
        <f t="shared" si="0"/>
        <v>42</v>
      </c>
      <c r="B43" s="12"/>
      <c r="C43" s="12"/>
    </row>
    <row r="44" spans="1:3" ht="12.75">
      <c r="A44" s="80">
        <f t="shared" si="0"/>
        <v>43</v>
      </c>
      <c r="B44" s="12"/>
      <c r="C44" s="12"/>
    </row>
    <row r="45" spans="1:3" ht="12.75">
      <c r="A45" s="80">
        <f t="shared" si="0"/>
        <v>44</v>
      </c>
      <c r="B45" s="12"/>
      <c r="C45" s="12"/>
    </row>
    <row r="46" spans="1:3" ht="12.75">
      <c r="A46" s="80">
        <f t="shared" si="0"/>
        <v>45</v>
      </c>
      <c r="B46" s="12"/>
      <c r="C46" s="12"/>
    </row>
    <row r="47" spans="1:3" ht="12.75">
      <c r="A47" s="80">
        <f t="shared" si="0"/>
        <v>46</v>
      </c>
      <c r="B47" s="12"/>
      <c r="C47" s="12"/>
    </row>
    <row r="48" spans="1:3" ht="12.75">
      <c r="A48" s="80">
        <f t="shared" si="0"/>
        <v>47</v>
      </c>
      <c r="B48" s="12"/>
      <c r="C48" s="12"/>
    </row>
    <row r="49" spans="1:3" ht="12.75">
      <c r="A49" s="80">
        <f t="shared" si="0"/>
        <v>48</v>
      </c>
      <c r="B49" s="12"/>
      <c r="C49" s="12"/>
    </row>
    <row r="50" spans="1:3" ht="12.75">
      <c r="A50" s="80">
        <f t="shared" si="0"/>
        <v>49</v>
      </c>
      <c r="B50" s="12"/>
      <c r="C50" s="12"/>
    </row>
    <row r="51" spans="1:3" ht="12.75">
      <c r="A51" s="80">
        <f t="shared" si="0"/>
        <v>50</v>
      </c>
      <c r="B51" s="12"/>
      <c r="C51" s="12"/>
    </row>
    <row r="52" spans="1:3" ht="12.75">
      <c r="A52" s="121" t="s">
        <v>187</v>
      </c>
      <c r="B52">
        <f>SUM(B2:B51)</f>
        <v>0</v>
      </c>
      <c r="C52">
        <f>SUM(C2:C51)</f>
        <v>0</v>
      </c>
    </row>
    <row r="53" spans="1:6" s="123" customFormat="1" ht="12.75">
      <c r="A53" s="122" t="s">
        <v>188</v>
      </c>
      <c r="B53" s="122">
        <f>COUNT(B2:B51)</f>
        <v>0</v>
      </c>
      <c r="C53" s="122">
        <f>COUNT(C2:C51)</f>
        <v>0</v>
      </c>
      <c r="E53" s="124" t="s">
        <v>183</v>
      </c>
      <c r="F53" s="124">
        <f>B53+C53-2</f>
        <v>-2</v>
      </c>
    </row>
    <row r="54" spans="1:5" ht="12.75">
      <c r="A54" s="121" t="s">
        <v>189</v>
      </c>
      <c r="B54" t="e">
        <f>B52/B53</f>
        <v>#DIV/0!</v>
      </c>
      <c r="C54" t="e">
        <f>C52/C53</f>
        <v>#DIV/0!</v>
      </c>
      <c r="D54" t="s">
        <v>190</v>
      </c>
      <c r="E54" t="e">
        <f>SQRT((B54-C54)*(B54-C54))</f>
        <v>#DIV/0!</v>
      </c>
    </row>
    <row r="56" spans="1:3" ht="12.75">
      <c r="A56" s="121" t="s">
        <v>191</v>
      </c>
      <c r="B56">
        <f>SQRT(B53)</f>
        <v>0</v>
      </c>
      <c r="C56">
        <f>SQRT(C53)</f>
        <v>0</v>
      </c>
    </row>
    <row r="57" spans="1:3" ht="12.75">
      <c r="A57" s="121" t="s">
        <v>192</v>
      </c>
      <c r="B57" t="e">
        <f>STDEV(B1:B51)</f>
        <v>#DIV/0!</v>
      </c>
      <c r="C57" t="e">
        <f>STDEV(C1:C51)</f>
        <v>#DIV/0!</v>
      </c>
    </row>
    <row r="58" spans="1:3" ht="12.75">
      <c r="A58" s="121" t="s">
        <v>193</v>
      </c>
      <c r="B58" t="e">
        <f>B57/B56</f>
        <v>#DIV/0!</v>
      </c>
      <c r="C58" t="e">
        <f>C57/C56</f>
        <v>#DIV/0!</v>
      </c>
    </row>
    <row r="59" spans="1:5" ht="12.75">
      <c r="A59" s="121" t="s">
        <v>194</v>
      </c>
      <c r="B59" t="e">
        <f>B58*B58</f>
        <v>#DIV/0!</v>
      </c>
      <c r="C59" t="e">
        <f>C58*C58</f>
        <v>#DIV/0!</v>
      </c>
      <c r="D59" t="s">
        <v>195</v>
      </c>
      <c r="E59" t="e">
        <f>SQRT(B59+C59)</f>
        <v>#DIV/0!</v>
      </c>
    </row>
    <row r="60" ht="12.75">
      <c r="F60" s="122"/>
    </row>
    <row r="61" spans="5:6" ht="12.75">
      <c r="E61" s="125" t="s">
        <v>184</v>
      </c>
      <c r="F61" s="124" t="e">
        <f>E54/E59</f>
        <v>#DIV/0!</v>
      </c>
    </row>
  </sheetData>
  <mergeCells count="6">
    <mergeCell ref="D21:K21"/>
    <mergeCell ref="D23:G23"/>
    <mergeCell ref="F14:L14"/>
    <mergeCell ref="N2:Q2"/>
    <mergeCell ref="F15:G15"/>
    <mergeCell ref="I15:L15"/>
  </mergeCells>
  <conditionalFormatting sqref="B2:C51">
    <cfRule type="cellIs" priority="1" dxfId="0" operator="equal" stopIfTrue="1">
      <formula>"blank"</formula>
    </cfRule>
    <cfRule type="cellIs" priority="2" dxfId="1" operator="greaterThan" stopIfTrue="1">
      <formula>0</formula>
    </cfRule>
  </conditionalFormatting>
  <conditionalFormatting sqref="B52:C59 E54 E59">
    <cfRule type="cellIs" priority="3" dxfId="2" operator="greaterThan" stopIfTrue="1">
      <formula>0</formula>
    </cfRule>
  </conditionalFormatting>
  <conditionalFormatting sqref="E53:F53 F60:F61">
    <cfRule type="cellIs" priority="4" dxfId="3" operator="greaterThan" stopIfTrue="1">
      <formula>"F53=0"</formula>
    </cfRule>
  </conditionalFormatting>
  <conditionalFormatting sqref="M2">
    <cfRule type="cellIs" priority="5" dxfId="0" operator="lessThanOrEqual" stopIfTrue="1">
      <formula>0</formula>
    </cfRule>
    <cfRule type="cellIs" priority="6" dxfId="1" operator="between" stopIfTrue="1">
      <formula>11.7</formula>
      <formula>0.01</formula>
    </cfRule>
    <cfRule type="cellIs" priority="7" dxfId="4" operator="greaterThan" stopIfTrue="1">
      <formula>13.7</formula>
    </cfRule>
  </conditionalFormatting>
  <conditionalFormatting sqref="M3">
    <cfRule type="cellIs" priority="8" dxfId="0" operator="lessThanOrEqual" stopIfTrue="1">
      <formula>0</formula>
    </cfRule>
    <cfRule type="cellIs" priority="9" dxfId="1" operator="between" stopIfTrue="1">
      <formula>4</formula>
      <formula>0.01</formula>
    </cfRule>
    <cfRule type="cellIs" priority="10" dxfId="4" operator="greaterThan" stopIfTrue="1">
      <formula>4.75</formula>
    </cfRule>
  </conditionalFormatting>
  <conditionalFormatting sqref="M4">
    <cfRule type="cellIs" priority="11" dxfId="0" operator="lessThanOrEqual" stopIfTrue="1">
      <formula>0</formula>
    </cfRule>
    <cfRule type="cellIs" priority="12" dxfId="1" operator="between" stopIfTrue="1">
      <formula>2.4</formula>
      <formula>0.01</formula>
    </cfRule>
    <cfRule type="cellIs" priority="13" dxfId="4" operator="greaterThan" stopIfTrue="1">
      <formula>2.8</formula>
    </cfRule>
  </conditionalFormatting>
  <conditionalFormatting sqref="M5">
    <cfRule type="cellIs" priority="14" dxfId="0" operator="lessThanOrEqual" stopIfTrue="1">
      <formula>0</formula>
    </cfRule>
    <cfRule type="cellIs" priority="15" dxfId="1" operator="between" stopIfTrue="1">
      <formula>2.1</formula>
      <formula>0.01</formula>
    </cfRule>
    <cfRule type="cellIs" priority="16" dxfId="4" operator="greaterThan" stopIfTrue="1">
      <formula>2.5</formula>
    </cfRule>
  </conditionalFormatting>
  <conditionalFormatting sqref="M6">
    <cfRule type="cellIs" priority="17" dxfId="0" operator="lessThanOrEqual" stopIfTrue="1">
      <formula>0</formula>
    </cfRule>
    <cfRule type="cellIs" priority="18" dxfId="1" operator="between" stopIfTrue="1">
      <formula>2.05</formula>
      <formula>0.01</formula>
    </cfRule>
    <cfRule type="cellIs" priority="19" dxfId="4" operator="greaterThan" stopIfTrue="1">
      <formula>2.45</formula>
    </cfRule>
  </conditionalFormatting>
  <conditionalFormatting sqref="M7">
    <cfRule type="cellIs" priority="20" dxfId="0" operator="lessThanOrEqual" stopIfTrue="1">
      <formula>0</formula>
    </cfRule>
    <cfRule type="cellIs" priority="21" dxfId="1" operator="between" stopIfTrue="1">
      <formula>2</formula>
      <formula>0.01</formula>
    </cfRule>
    <cfRule type="cellIs" priority="22" dxfId="4" operator="greaterThan" stopIfTrue="1">
      <formula>2.3</formula>
    </cfRule>
  </conditionalFormatting>
  <conditionalFormatting sqref="M8">
    <cfRule type="cellIs" priority="23" dxfId="0" operator="lessThanOrEqual" stopIfTrue="1">
      <formula>0</formula>
    </cfRule>
    <cfRule type="cellIs" priority="24" dxfId="1" operator="between" stopIfTrue="1">
      <formula>1.95</formula>
      <formula>0.01</formula>
    </cfRule>
    <cfRule type="cellIs" priority="25" dxfId="4" operator="greaterThan" stopIfTrue="1">
      <formula>2.2</formula>
    </cfRule>
  </conditionalFormatting>
  <conditionalFormatting sqref="M9">
    <cfRule type="cellIs" priority="26" dxfId="0" operator="lessThanOrEqual" stopIfTrue="1">
      <formula>0</formula>
    </cfRule>
    <cfRule type="cellIs" priority="27" dxfId="1" operator="between" stopIfTrue="1">
      <formula>1.94</formula>
      <formula>0.01</formula>
    </cfRule>
    <cfRule type="cellIs" priority="28" dxfId="4" operator="greaterThan" stopIfTrue="1">
      <formula>2.14</formula>
    </cfRule>
  </conditionalFormatting>
  <conditionalFormatting sqref="M10">
    <cfRule type="cellIs" priority="29" dxfId="0" operator="lessThanOrEqual" stopIfTrue="1">
      <formula>0</formula>
    </cfRule>
    <cfRule type="cellIs" priority="30" dxfId="1" operator="between" stopIfTrue="1">
      <formula>1.92</formula>
      <formula>0.01</formula>
    </cfRule>
    <cfRule type="cellIs" priority="31" dxfId="4" operator="greaterThan" stopIfTrue="1">
      <formula>2.12</formula>
    </cfRule>
  </conditionalFormatting>
  <conditionalFormatting sqref="M11">
    <cfRule type="cellIs" priority="32" dxfId="0" operator="lessThanOrEqual" stopIfTrue="1">
      <formula>0</formula>
    </cfRule>
    <cfRule type="cellIs" priority="33" dxfId="1" operator="between" stopIfTrue="1">
      <formula>1.91</formula>
      <formula>0.01</formula>
    </cfRule>
    <cfRule type="cellIs" priority="34" dxfId="4" operator="greaterThan" stopIfTrue="1">
      <formula>2.11</formula>
    </cfRule>
  </conditionalFormatting>
  <conditionalFormatting sqref="M12">
    <cfRule type="cellIs" priority="35" dxfId="0" operator="lessThanOrEqual" stopIfTrue="1">
      <formula>0</formula>
    </cfRule>
    <cfRule type="cellIs" priority="36" dxfId="1" operator="between" stopIfTrue="1">
      <formula>1.9</formula>
      <formula>0.01</formula>
    </cfRule>
    <cfRule type="cellIs" priority="37" dxfId="4" operator="greaterThan" stopIfTrue="1">
      <formula>2.1</formula>
    </cfRule>
  </conditionalFormatting>
  <conditionalFormatting sqref="M13">
    <cfRule type="cellIs" priority="38" dxfId="0" operator="lessThanOrEqual" stopIfTrue="1">
      <formula>0</formula>
    </cfRule>
    <cfRule type="cellIs" priority="39" dxfId="1" operator="between" stopIfTrue="1">
      <formula>1.86</formula>
      <formula>0.01</formula>
    </cfRule>
    <cfRule type="cellIs" priority="40" dxfId="4" operator="greaterThan" stopIfTrue="1">
      <formula>2.06</formula>
    </cfRule>
  </conditionalFormatting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"/>
  <sheetViews>
    <sheetView workbookViewId="0" topLeftCell="A1">
      <selection activeCell="A2" sqref="A2"/>
    </sheetView>
  </sheetViews>
  <sheetFormatPr defaultColWidth="9.140625" defaultRowHeight="12.75"/>
  <cols>
    <col min="1" max="1" width="12.140625" style="0" bestFit="1" customWidth="1"/>
    <col min="5" max="5" width="12.00390625" style="0" bestFit="1" customWidth="1"/>
    <col min="8" max="8" width="14.140625" style="0" bestFit="1" customWidth="1"/>
    <col min="12" max="12" width="24.8515625" style="0" bestFit="1" customWidth="1"/>
    <col min="14" max="14" width="20.140625" style="0" bestFit="1" customWidth="1"/>
    <col min="19" max="19" width="10.140625" style="0" customWidth="1"/>
  </cols>
  <sheetData>
    <row r="1" spans="1:21" s="5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5" t="s">
        <v>6</v>
      </c>
      <c r="I1" s="5" t="s">
        <v>7</v>
      </c>
      <c r="J1" s="6"/>
      <c r="L1" s="7"/>
      <c r="M1" s="5" t="s">
        <v>8</v>
      </c>
      <c r="N1" s="8">
        <v>0.99</v>
      </c>
      <c r="O1" s="8">
        <v>0.95</v>
      </c>
      <c r="P1" s="8">
        <v>0.1</v>
      </c>
      <c r="Q1" s="9">
        <v>0.05</v>
      </c>
      <c r="R1" s="8">
        <v>0.01</v>
      </c>
      <c r="S1" s="10">
        <v>0.001</v>
      </c>
      <c r="T1" s="5" t="s">
        <v>9</v>
      </c>
      <c r="U1" s="5" t="s">
        <v>8</v>
      </c>
    </row>
    <row r="2" spans="1:21" ht="12.75">
      <c r="A2" s="11"/>
      <c r="B2" s="12"/>
      <c r="C2" s="12"/>
      <c r="D2" s="13">
        <f>B2-C2</f>
        <v>0</v>
      </c>
      <c r="E2" s="13">
        <f>D2*D2</f>
        <v>0</v>
      </c>
      <c r="F2" s="14" t="str">
        <f>IF(C2&gt;0,E2/C2,"blank")</f>
        <v>blank</v>
      </c>
      <c r="G2" s="15"/>
      <c r="H2" s="16">
        <f>SUM(F2:F6)</f>
        <v>0</v>
      </c>
      <c r="I2" s="17">
        <f>COUNT(B2:B6)-1</f>
        <v>-1</v>
      </c>
      <c r="M2" s="18">
        <v>1</v>
      </c>
      <c r="N2" s="19">
        <v>0.000157</v>
      </c>
      <c r="O2" s="19">
        <v>0.00393</v>
      </c>
      <c r="P2" s="19">
        <v>2.71</v>
      </c>
      <c r="Q2" s="20">
        <v>3.84</v>
      </c>
      <c r="R2" s="21">
        <v>6.64</v>
      </c>
      <c r="S2" s="21">
        <v>10.83</v>
      </c>
      <c r="T2" s="12"/>
      <c r="U2">
        <v>1</v>
      </c>
    </row>
    <row r="3" spans="1:21" ht="13.5" thickBot="1">
      <c r="A3" s="11"/>
      <c r="B3" s="12"/>
      <c r="C3" s="12"/>
      <c r="D3" s="13">
        <f>B3-C3</f>
        <v>0</v>
      </c>
      <c r="E3" s="13">
        <f>D3*D3</f>
        <v>0</v>
      </c>
      <c r="F3" s="14" t="str">
        <f>IF(C3&gt;0,E3/C3,"blank")</f>
        <v>blank</v>
      </c>
      <c r="G3" s="15"/>
      <c r="H3" s="22" t="s">
        <v>10</v>
      </c>
      <c r="I3" s="23" t="e">
        <f>(CHIDIST(H2,I2))*100</f>
        <v>#NUM!</v>
      </c>
      <c r="J3" s="24" t="s">
        <v>11</v>
      </c>
      <c r="L3" t="s">
        <v>12</v>
      </c>
      <c r="M3" s="18">
        <v>2</v>
      </c>
      <c r="N3" s="19">
        <v>0.0201</v>
      </c>
      <c r="O3" s="19">
        <v>0.102</v>
      </c>
      <c r="P3" s="19">
        <v>4.61</v>
      </c>
      <c r="Q3" s="20">
        <v>5.99</v>
      </c>
      <c r="R3" s="21">
        <v>9.21</v>
      </c>
      <c r="S3" s="21">
        <v>13.75</v>
      </c>
      <c r="T3" s="12"/>
      <c r="U3">
        <v>2</v>
      </c>
    </row>
    <row r="4" spans="1:21" ht="12.75">
      <c r="A4" s="11"/>
      <c r="B4" s="12"/>
      <c r="C4" s="12"/>
      <c r="D4" s="13">
        <f>B4-C4</f>
        <v>0</v>
      </c>
      <c r="E4" s="13">
        <f>D4*D4</f>
        <v>0</v>
      </c>
      <c r="F4" s="14" t="str">
        <f>IF(C4&gt;0,E4/C4,"blank")</f>
        <v>blank</v>
      </c>
      <c r="G4" s="15"/>
      <c r="H4" s="155" t="s">
        <v>13</v>
      </c>
      <c r="I4" s="156"/>
      <c r="J4" s="157"/>
      <c r="L4" s="25" t="s">
        <v>14</v>
      </c>
      <c r="M4" s="18">
        <v>3</v>
      </c>
      <c r="N4" s="19">
        <v>0.115</v>
      </c>
      <c r="O4" s="19">
        <v>0.352</v>
      </c>
      <c r="P4" s="19">
        <v>6.25</v>
      </c>
      <c r="Q4" s="20">
        <v>7.81</v>
      </c>
      <c r="R4" s="21">
        <v>11.34</v>
      </c>
      <c r="S4" s="21">
        <v>16.27</v>
      </c>
      <c r="T4" s="12"/>
      <c r="U4">
        <v>3</v>
      </c>
    </row>
    <row r="5" spans="1:21" ht="12.75">
      <c r="A5" s="11"/>
      <c r="B5" s="12"/>
      <c r="C5" s="12"/>
      <c r="D5" s="13">
        <f>B5-C5</f>
        <v>0</v>
      </c>
      <c r="E5" s="13">
        <f>D5*D5</f>
        <v>0</v>
      </c>
      <c r="F5" s="14" t="str">
        <f>IF(C5&gt;0,E5/C5,"blank")</f>
        <v>blank</v>
      </c>
      <c r="G5" s="15"/>
      <c r="H5" s="26"/>
      <c r="I5" s="158" t="s">
        <v>15</v>
      </c>
      <c r="J5" s="159"/>
      <c r="M5" s="18">
        <v>4</v>
      </c>
      <c r="N5" s="19">
        <v>0.297</v>
      </c>
      <c r="O5" s="19">
        <v>0.711</v>
      </c>
      <c r="P5" s="19">
        <v>7.78</v>
      </c>
      <c r="Q5" s="20">
        <v>9.49</v>
      </c>
      <c r="R5" s="21">
        <v>13.28</v>
      </c>
      <c r="S5" s="21">
        <v>18.47</v>
      </c>
      <c r="T5" s="12"/>
      <c r="U5">
        <v>4</v>
      </c>
    </row>
    <row r="6" spans="1:19" ht="13.5" thickBot="1">
      <c r="A6" s="27"/>
      <c r="B6" s="28"/>
      <c r="C6" s="28"/>
      <c r="D6" s="29">
        <f>B6-C6</f>
        <v>0</v>
      </c>
      <c r="E6" s="29">
        <f>D6*D6</f>
        <v>0</v>
      </c>
      <c r="F6" s="30" t="str">
        <f>IF(C6&gt;0,E6/C6,"blank")</f>
        <v>blank</v>
      </c>
      <c r="G6" s="15"/>
      <c r="H6" s="31"/>
      <c r="I6" s="146" t="s">
        <v>16</v>
      </c>
      <c r="J6" s="154"/>
      <c r="N6" s="162" t="s">
        <v>17</v>
      </c>
      <c r="O6" s="163"/>
      <c r="P6" s="164"/>
      <c r="Q6" s="20" t="s">
        <v>18</v>
      </c>
      <c r="R6" s="21" t="s">
        <v>19</v>
      </c>
      <c r="S6" s="21"/>
    </row>
    <row r="7" spans="1:10" ht="13.5" thickBot="1">
      <c r="A7" t="s">
        <v>20</v>
      </c>
      <c r="B7">
        <f>SUM(B2:B6)</f>
        <v>0</v>
      </c>
      <c r="C7">
        <f>SUM(C2:C6)</f>
        <v>0</v>
      </c>
      <c r="D7">
        <f>SUM(D2:D6)</f>
        <v>0</v>
      </c>
      <c r="H7" s="32"/>
      <c r="I7" s="160" t="s">
        <v>21</v>
      </c>
      <c r="J7" s="161"/>
    </row>
    <row r="8" spans="1:21" ht="38.25" customHeight="1">
      <c r="A8" s="33"/>
      <c r="B8" s="33" t="s">
        <v>22</v>
      </c>
      <c r="C8" s="33" t="s">
        <v>22</v>
      </c>
      <c r="D8" s="33" t="s">
        <v>22</v>
      </c>
      <c r="H8" s="33"/>
      <c r="N8" s="34" t="s">
        <v>23</v>
      </c>
      <c r="O8" s="35" t="s">
        <v>24</v>
      </c>
      <c r="P8" s="36" t="s">
        <v>25</v>
      </c>
      <c r="Q8" s="37" t="s">
        <v>26</v>
      </c>
      <c r="R8" s="38" t="s">
        <v>27</v>
      </c>
      <c r="S8" s="39"/>
      <c r="T8" s="152" t="s">
        <v>28</v>
      </c>
      <c r="U8" s="153"/>
    </row>
    <row r="9" spans="2:8" ht="13.5" thickBot="1">
      <c r="B9" s="33"/>
      <c r="H9" s="33"/>
    </row>
    <row r="10" spans="2:10" ht="77.25" thickBot="1">
      <c r="B10" s="33" t="s">
        <v>29</v>
      </c>
      <c r="C10" s="40" t="s">
        <v>30</v>
      </c>
      <c r="D10" s="33" t="s">
        <v>31</v>
      </c>
      <c r="F10" s="149" t="s">
        <v>32</v>
      </c>
      <c r="G10" s="150"/>
      <c r="H10" s="150"/>
      <c r="I10" s="151"/>
      <c r="J10" s="13"/>
    </row>
  </sheetData>
  <mergeCells count="7">
    <mergeCell ref="F10:I10"/>
    <mergeCell ref="T8:U8"/>
    <mergeCell ref="I6:J6"/>
    <mergeCell ref="H4:J4"/>
    <mergeCell ref="I5:J5"/>
    <mergeCell ref="I7:J7"/>
    <mergeCell ref="N6:P6"/>
  </mergeCells>
  <conditionalFormatting sqref="T2">
    <cfRule type="cellIs" priority="1" dxfId="5" operator="greaterThan" stopIfTrue="1">
      <formula>4.3</formula>
    </cfRule>
    <cfRule type="cellIs" priority="2" dxfId="6" operator="lessThan" stopIfTrue="1">
      <formula>3.3</formula>
    </cfRule>
  </conditionalFormatting>
  <conditionalFormatting sqref="T3">
    <cfRule type="cellIs" priority="3" dxfId="5" operator="greaterThan" stopIfTrue="1">
      <formula>6.5</formula>
    </cfRule>
    <cfRule type="cellIs" priority="4" dxfId="6" operator="lessThan" stopIfTrue="1">
      <formula>5.5</formula>
    </cfRule>
  </conditionalFormatting>
  <conditionalFormatting sqref="T4">
    <cfRule type="cellIs" priority="5" dxfId="5" operator="greaterThan" stopIfTrue="1">
      <formula>8.3</formula>
    </cfRule>
    <cfRule type="cellIs" priority="6" dxfId="6" operator="lessThan" stopIfTrue="1">
      <formula>7.3</formula>
    </cfRule>
  </conditionalFormatting>
  <conditionalFormatting sqref="T5">
    <cfRule type="cellIs" priority="7" dxfId="5" operator="greaterThan" stopIfTrue="1">
      <formula>10</formula>
    </cfRule>
    <cfRule type="cellIs" priority="8" dxfId="6" operator="lessThan" stopIfTrue="1">
      <formula>9</formula>
    </cfRule>
  </conditionalFormatting>
  <conditionalFormatting sqref="I3">
    <cfRule type="cellIs" priority="9" dxfId="2" operator="between" stopIfTrue="1">
      <formula>5.5</formula>
      <formula>4.5</formula>
    </cfRule>
    <cfRule type="cellIs" priority="10" dxfId="4" operator="lessThan" stopIfTrue="1">
      <formula>4.5</formula>
    </cfRule>
    <cfRule type="cellIs" priority="11" dxfId="7" operator="greaterThan" stopIfTrue="1">
      <formula>5.5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E11" sqref="E11"/>
    </sheetView>
  </sheetViews>
  <sheetFormatPr defaultColWidth="9.140625" defaultRowHeight="12.75"/>
  <cols>
    <col min="2" max="3" width="9.140625" style="12" customWidth="1"/>
    <col min="5" max="5" width="21.421875" style="0" bestFit="1" customWidth="1"/>
    <col min="6" max="6" width="10.140625" style="0" bestFit="1" customWidth="1"/>
    <col min="8" max="8" width="15.7109375" style="0" customWidth="1"/>
  </cols>
  <sheetData>
    <row r="1" spans="1:5" s="33" customFormat="1" ht="82.5" thickBot="1">
      <c r="A1" s="47" t="s">
        <v>198</v>
      </c>
      <c r="B1" s="55" t="s">
        <v>199</v>
      </c>
      <c r="C1" s="55" t="s">
        <v>211</v>
      </c>
      <c r="D1" s="126" t="s">
        <v>200</v>
      </c>
      <c r="E1" s="127" t="s">
        <v>186</v>
      </c>
    </row>
    <row r="2" spans="1:6" ht="12.75">
      <c r="A2">
        <v>1</v>
      </c>
      <c r="D2">
        <f>(B2-C2)*(B2-C2)</f>
        <v>0</v>
      </c>
      <c r="E2" s="128" t="s">
        <v>201</v>
      </c>
      <c r="F2" s="129">
        <f>SUM(D:D)</f>
        <v>0</v>
      </c>
    </row>
    <row r="3" spans="1:6" ht="12.75">
      <c r="A3">
        <f>A2+1</f>
        <v>2</v>
      </c>
      <c r="D3">
        <f aca="true" t="shared" si="0" ref="D3:D66">(B3-C3)*(B3-C3)</f>
        <v>0</v>
      </c>
      <c r="E3" s="130" t="s">
        <v>188</v>
      </c>
      <c r="F3" s="131">
        <f>COUNT(B:B)</f>
        <v>0</v>
      </c>
    </row>
    <row r="4" spans="1:6" ht="12.75">
      <c r="A4">
        <f aca="true" t="shared" si="1" ref="A4:A67">A3+1</f>
        <v>3</v>
      </c>
      <c r="D4">
        <f t="shared" si="0"/>
        <v>0</v>
      </c>
      <c r="E4" s="132" t="s">
        <v>202</v>
      </c>
      <c r="F4" s="131" t="e">
        <f>F2/F3</f>
        <v>#DIV/0!</v>
      </c>
    </row>
    <row r="5" spans="1:6" ht="12.75">
      <c r="A5">
        <f t="shared" si="1"/>
        <v>4</v>
      </c>
      <c r="D5">
        <f t="shared" si="0"/>
        <v>0</v>
      </c>
      <c r="E5" s="130"/>
      <c r="F5" s="131"/>
    </row>
    <row r="6" spans="1:8" ht="12.75">
      <c r="A6">
        <f t="shared" si="1"/>
        <v>5</v>
      </c>
      <c r="D6">
        <f t="shared" si="0"/>
        <v>0</v>
      </c>
      <c r="E6" s="133" t="s">
        <v>203</v>
      </c>
      <c r="F6" s="134" t="s">
        <v>204</v>
      </c>
      <c r="G6" s="167" t="s">
        <v>205</v>
      </c>
      <c r="H6" s="168"/>
    </row>
    <row r="7" spans="1:8" ht="12.75">
      <c r="A7">
        <f t="shared" si="1"/>
        <v>6</v>
      </c>
      <c r="D7">
        <f t="shared" si="0"/>
        <v>0</v>
      </c>
      <c r="E7" s="135" t="s">
        <v>206</v>
      </c>
      <c r="F7" s="136" t="s">
        <v>207</v>
      </c>
      <c r="G7" s="169"/>
      <c r="H7" s="170"/>
    </row>
    <row r="8" spans="1:8" ht="13.5" thickBot="1">
      <c r="A8">
        <f t="shared" si="1"/>
        <v>7</v>
      </c>
      <c r="D8">
        <f t="shared" si="0"/>
        <v>0</v>
      </c>
      <c r="E8" s="137" t="s">
        <v>208</v>
      </c>
      <c r="F8" s="138" t="s">
        <v>209</v>
      </c>
      <c r="G8" s="171"/>
      <c r="H8" s="172"/>
    </row>
    <row r="9" spans="1:4" ht="12.75">
      <c r="A9">
        <f t="shared" si="1"/>
        <v>8</v>
      </c>
      <c r="D9">
        <f t="shared" si="0"/>
        <v>0</v>
      </c>
    </row>
    <row r="10" spans="1:4" ht="12.75">
      <c r="A10">
        <f t="shared" si="1"/>
        <v>9</v>
      </c>
      <c r="D10">
        <f t="shared" si="0"/>
        <v>0</v>
      </c>
    </row>
    <row r="11" spans="1:4" ht="12.75">
      <c r="A11">
        <f t="shared" si="1"/>
        <v>10</v>
      </c>
      <c r="D11">
        <f t="shared" si="0"/>
        <v>0</v>
      </c>
    </row>
    <row r="12" spans="1:4" ht="12.75">
      <c r="A12">
        <f t="shared" si="1"/>
        <v>11</v>
      </c>
      <c r="D12">
        <f t="shared" si="0"/>
        <v>0</v>
      </c>
    </row>
    <row r="13" spans="1:4" ht="12.75">
      <c r="A13">
        <f t="shared" si="1"/>
        <v>12</v>
      </c>
      <c r="D13">
        <f t="shared" si="0"/>
        <v>0</v>
      </c>
    </row>
    <row r="14" spans="1:4" ht="12.75">
      <c r="A14">
        <f t="shared" si="1"/>
        <v>13</v>
      </c>
      <c r="D14">
        <f t="shared" si="0"/>
        <v>0</v>
      </c>
    </row>
    <row r="15" spans="1:4" ht="12.75">
      <c r="A15">
        <f t="shared" si="1"/>
        <v>14</v>
      </c>
      <c r="D15">
        <f t="shared" si="0"/>
        <v>0</v>
      </c>
    </row>
    <row r="16" spans="1:4" ht="12.75">
      <c r="A16">
        <f t="shared" si="1"/>
        <v>15</v>
      </c>
      <c r="D16">
        <f t="shared" si="0"/>
        <v>0</v>
      </c>
    </row>
    <row r="17" spans="1:4" ht="12.75">
      <c r="A17">
        <f t="shared" si="1"/>
        <v>16</v>
      </c>
      <c r="D17">
        <f t="shared" si="0"/>
        <v>0</v>
      </c>
    </row>
    <row r="18" spans="1:4" ht="12.75">
      <c r="A18">
        <f t="shared" si="1"/>
        <v>17</v>
      </c>
      <c r="D18">
        <f t="shared" si="0"/>
        <v>0</v>
      </c>
    </row>
    <row r="19" spans="1:4" ht="12.75">
      <c r="A19">
        <f t="shared" si="1"/>
        <v>18</v>
      </c>
      <c r="D19">
        <f t="shared" si="0"/>
        <v>0</v>
      </c>
    </row>
    <row r="20" spans="1:4" ht="12.75">
      <c r="A20">
        <f t="shared" si="1"/>
        <v>19</v>
      </c>
      <c r="D20">
        <f t="shared" si="0"/>
        <v>0</v>
      </c>
    </row>
    <row r="21" spans="1:4" ht="12.75">
      <c r="A21">
        <f t="shared" si="1"/>
        <v>20</v>
      </c>
      <c r="D21">
        <f t="shared" si="0"/>
        <v>0</v>
      </c>
    </row>
    <row r="22" spans="1:4" ht="12.75">
      <c r="A22">
        <f t="shared" si="1"/>
        <v>21</v>
      </c>
      <c r="D22">
        <f t="shared" si="0"/>
        <v>0</v>
      </c>
    </row>
    <row r="23" spans="1:4" ht="12.75">
      <c r="A23">
        <f t="shared" si="1"/>
        <v>22</v>
      </c>
      <c r="D23">
        <f t="shared" si="0"/>
        <v>0</v>
      </c>
    </row>
    <row r="24" spans="1:4" ht="12.75">
      <c r="A24">
        <f t="shared" si="1"/>
        <v>23</v>
      </c>
      <c r="D24">
        <f t="shared" si="0"/>
        <v>0</v>
      </c>
    </row>
    <row r="25" spans="1:4" ht="12.75">
      <c r="A25">
        <f t="shared" si="1"/>
        <v>24</v>
      </c>
      <c r="D25">
        <f t="shared" si="0"/>
        <v>0</v>
      </c>
    </row>
    <row r="26" spans="1:4" ht="12.75">
      <c r="A26">
        <f t="shared" si="1"/>
        <v>25</v>
      </c>
      <c r="D26">
        <f t="shared" si="0"/>
        <v>0</v>
      </c>
    </row>
    <row r="27" spans="1:4" ht="12.75">
      <c r="A27">
        <f t="shared" si="1"/>
        <v>26</v>
      </c>
      <c r="D27">
        <f t="shared" si="0"/>
        <v>0</v>
      </c>
    </row>
    <row r="28" spans="1:4" ht="12.75">
      <c r="A28">
        <f t="shared" si="1"/>
        <v>27</v>
      </c>
      <c r="D28">
        <f t="shared" si="0"/>
        <v>0</v>
      </c>
    </row>
    <row r="29" spans="1:4" ht="12.75">
      <c r="A29">
        <f t="shared" si="1"/>
        <v>28</v>
      </c>
      <c r="D29">
        <f t="shared" si="0"/>
        <v>0</v>
      </c>
    </row>
    <row r="30" spans="1:4" ht="12.75">
      <c r="A30">
        <f t="shared" si="1"/>
        <v>29</v>
      </c>
      <c r="D30">
        <f t="shared" si="0"/>
        <v>0</v>
      </c>
    </row>
    <row r="31" spans="1:4" ht="12.75">
      <c r="A31">
        <f t="shared" si="1"/>
        <v>30</v>
      </c>
      <c r="D31">
        <f t="shared" si="0"/>
        <v>0</v>
      </c>
    </row>
    <row r="32" spans="1:4" ht="12.75">
      <c r="A32">
        <f t="shared" si="1"/>
        <v>31</v>
      </c>
      <c r="D32">
        <f t="shared" si="0"/>
        <v>0</v>
      </c>
    </row>
    <row r="33" spans="1:4" ht="12.75">
      <c r="A33">
        <f t="shared" si="1"/>
        <v>32</v>
      </c>
      <c r="D33">
        <f t="shared" si="0"/>
        <v>0</v>
      </c>
    </row>
    <row r="34" spans="1:4" ht="12.75">
      <c r="A34">
        <f t="shared" si="1"/>
        <v>33</v>
      </c>
      <c r="D34">
        <f t="shared" si="0"/>
        <v>0</v>
      </c>
    </row>
    <row r="35" spans="1:4" ht="12.75">
      <c r="A35">
        <f t="shared" si="1"/>
        <v>34</v>
      </c>
      <c r="D35">
        <f t="shared" si="0"/>
        <v>0</v>
      </c>
    </row>
    <row r="36" spans="1:4" ht="12.75">
      <c r="A36">
        <f t="shared" si="1"/>
        <v>35</v>
      </c>
      <c r="D36">
        <f t="shared" si="0"/>
        <v>0</v>
      </c>
    </row>
    <row r="37" spans="1:4" ht="12.75">
      <c r="A37">
        <f t="shared" si="1"/>
        <v>36</v>
      </c>
      <c r="D37">
        <f t="shared" si="0"/>
        <v>0</v>
      </c>
    </row>
    <row r="38" spans="1:4" ht="12.75">
      <c r="A38">
        <f t="shared" si="1"/>
        <v>37</v>
      </c>
      <c r="D38">
        <f t="shared" si="0"/>
        <v>0</v>
      </c>
    </row>
    <row r="39" spans="1:4" ht="12.75">
      <c r="A39">
        <f t="shared" si="1"/>
        <v>38</v>
      </c>
      <c r="D39">
        <f t="shared" si="0"/>
        <v>0</v>
      </c>
    </row>
    <row r="40" spans="1:4" ht="12.75">
      <c r="A40">
        <f t="shared" si="1"/>
        <v>39</v>
      </c>
      <c r="D40">
        <f t="shared" si="0"/>
        <v>0</v>
      </c>
    </row>
    <row r="41" spans="1:4" ht="12.75">
      <c r="A41">
        <f t="shared" si="1"/>
        <v>40</v>
      </c>
      <c r="D41">
        <f t="shared" si="0"/>
        <v>0</v>
      </c>
    </row>
    <row r="42" spans="1:4" ht="12.75">
      <c r="A42">
        <f t="shared" si="1"/>
        <v>41</v>
      </c>
      <c r="D42">
        <f t="shared" si="0"/>
        <v>0</v>
      </c>
    </row>
    <row r="43" spans="1:4" ht="12.75">
      <c r="A43">
        <f t="shared" si="1"/>
        <v>42</v>
      </c>
      <c r="D43">
        <f t="shared" si="0"/>
        <v>0</v>
      </c>
    </row>
    <row r="44" spans="1:4" ht="12.75">
      <c r="A44">
        <f t="shared" si="1"/>
        <v>43</v>
      </c>
      <c r="D44">
        <f t="shared" si="0"/>
        <v>0</v>
      </c>
    </row>
    <row r="45" spans="1:4" ht="12.75">
      <c r="A45">
        <f t="shared" si="1"/>
        <v>44</v>
      </c>
      <c r="D45">
        <f t="shared" si="0"/>
        <v>0</v>
      </c>
    </row>
    <row r="46" spans="1:4" ht="12.75">
      <c r="A46">
        <f t="shared" si="1"/>
        <v>45</v>
      </c>
      <c r="D46">
        <f t="shared" si="0"/>
        <v>0</v>
      </c>
    </row>
    <row r="47" spans="1:4" ht="12.75">
      <c r="A47">
        <f t="shared" si="1"/>
        <v>46</v>
      </c>
      <c r="D47">
        <f t="shared" si="0"/>
        <v>0</v>
      </c>
    </row>
    <row r="48" spans="1:4" ht="12.75">
      <c r="A48">
        <f t="shared" si="1"/>
        <v>47</v>
      </c>
      <c r="D48">
        <f t="shared" si="0"/>
        <v>0</v>
      </c>
    </row>
    <row r="49" spans="1:4" ht="12.75">
      <c r="A49">
        <f t="shared" si="1"/>
        <v>48</v>
      </c>
      <c r="D49">
        <f t="shared" si="0"/>
        <v>0</v>
      </c>
    </row>
    <row r="50" spans="1:4" ht="12.75">
      <c r="A50">
        <f t="shared" si="1"/>
        <v>49</v>
      </c>
      <c r="D50">
        <f t="shared" si="0"/>
        <v>0</v>
      </c>
    </row>
    <row r="51" spans="1:4" ht="12.75">
      <c r="A51">
        <f t="shared" si="1"/>
        <v>50</v>
      </c>
      <c r="D51">
        <f t="shared" si="0"/>
        <v>0</v>
      </c>
    </row>
    <row r="52" spans="1:4" ht="12.75">
      <c r="A52">
        <f t="shared" si="1"/>
        <v>51</v>
      </c>
      <c r="D52">
        <f t="shared" si="0"/>
        <v>0</v>
      </c>
    </row>
    <row r="53" spans="1:4" ht="12.75">
      <c r="A53">
        <f t="shared" si="1"/>
        <v>52</v>
      </c>
      <c r="D53">
        <f t="shared" si="0"/>
        <v>0</v>
      </c>
    </row>
    <row r="54" spans="1:4" ht="12.75">
      <c r="A54">
        <f t="shared" si="1"/>
        <v>53</v>
      </c>
      <c r="D54">
        <f t="shared" si="0"/>
        <v>0</v>
      </c>
    </row>
    <row r="55" spans="1:4" ht="12.75">
      <c r="A55">
        <f t="shared" si="1"/>
        <v>54</v>
      </c>
      <c r="D55">
        <f t="shared" si="0"/>
        <v>0</v>
      </c>
    </row>
    <row r="56" spans="1:4" ht="12.75">
      <c r="A56">
        <f t="shared" si="1"/>
        <v>55</v>
      </c>
      <c r="D56">
        <f t="shared" si="0"/>
        <v>0</v>
      </c>
    </row>
    <row r="57" spans="1:4" ht="12.75">
      <c r="A57">
        <f t="shared" si="1"/>
        <v>56</v>
      </c>
      <c r="D57">
        <f t="shared" si="0"/>
        <v>0</v>
      </c>
    </row>
    <row r="58" spans="1:4" ht="12.75">
      <c r="A58">
        <f t="shared" si="1"/>
        <v>57</v>
      </c>
      <c r="D58">
        <f t="shared" si="0"/>
        <v>0</v>
      </c>
    </row>
    <row r="59" spans="1:4" ht="12.75">
      <c r="A59">
        <f t="shared" si="1"/>
        <v>58</v>
      </c>
      <c r="D59">
        <f t="shared" si="0"/>
        <v>0</v>
      </c>
    </row>
    <row r="60" spans="1:4" ht="12.75">
      <c r="A60">
        <f t="shared" si="1"/>
        <v>59</v>
      </c>
      <c r="D60">
        <f t="shared" si="0"/>
        <v>0</v>
      </c>
    </row>
    <row r="61" spans="1:4" ht="12.75">
      <c r="A61">
        <f t="shared" si="1"/>
        <v>60</v>
      </c>
      <c r="D61">
        <f t="shared" si="0"/>
        <v>0</v>
      </c>
    </row>
    <row r="62" spans="1:4" ht="12.75">
      <c r="A62">
        <f t="shared" si="1"/>
        <v>61</v>
      </c>
      <c r="D62">
        <f t="shared" si="0"/>
        <v>0</v>
      </c>
    </row>
    <row r="63" spans="1:4" ht="12.75">
      <c r="A63">
        <f t="shared" si="1"/>
        <v>62</v>
      </c>
      <c r="D63">
        <f t="shared" si="0"/>
        <v>0</v>
      </c>
    </row>
    <row r="64" spans="1:4" ht="12.75">
      <c r="A64">
        <f t="shared" si="1"/>
        <v>63</v>
      </c>
      <c r="D64">
        <f t="shared" si="0"/>
        <v>0</v>
      </c>
    </row>
    <row r="65" spans="1:4" ht="12.75">
      <c r="A65">
        <f t="shared" si="1"/>
        <v>64</v>
      </c>
      <c r="D65">
        <f t="shared" si="0"/>
        <v>0</v>
      </c>
    </row>
    <row r="66" spans="1:4" ht="12.75">
      <c r="A66">
        <f t="shared" si="1"/>
        <v>65</v>
      </c>
      <c r="D66">
        <f t="shared" si="0"/>
        <v>0</v>
      </c>
    </row>
    <row r="67" spans="1:4" ht="12.75">
      <c r="A67">
        <f t="shared" si="1"/>
        <v>66</v>
      </c>
      <c r="D67">
        <f aca="true" t="shared" si="2" ref="D67:D99">(B67-C67)*(B67-C67)</f>
        <v>0</v>
      </c>
    </row>
    <row r="68" spans="1:4" ht="12.75">
      <c r="A68">
        <f aca="true" t="shared" si="3" ref="A68:A101">A67+1</f>
        <v>67</v>
      </c>
      <c r="D68">
        <f t="shared" si="2"/>
        <v>0</v>
      </c>
    </row>
    <row r="69" spans="1:4" ht="12.75">
      <c r="A69">
        <f t="shared" si="3"/>
        <v>68</v>
      </c>
      <c r="D69">
        <f t="shared" si="2"/>
        <v>0</v>
      </c>
    </row>
    <row r="70" spans="1:4" ht="12.75">
      <c r="A70">
        <f t="shared" si="3"/>
        <v>69</v>
      </c>
      <c r="D70">
        <f t="shared" si="2"/>
        <v>0</v>
      </c>
    </row>
    <row r="71" spans="1:4" ht="12.75">
      <c r="A71">
        <f t="shared" si="3"/>
        <v>70</v>
      </c>
      <c r="D71">
        <f t="shared" si="2"/>
        <v>0</v>
      </c>
    </row>
    <row r="72" spans="1:4" ht="12.75">
      <c r="A72">
        <f t="shared" si="3"/>
        <v>71</v>
      </c>
      <c r="D72">
        <f t="shared" si="2"/>
        <v>0</v>
      </c>
    </row>
    <row r="73" spans="1:4" ht="12.75">
      <c r="A73">
        <f t="shared" si="3"/>
        <v>72</v>
      </c>
      <c r="D73">
        <f t="shared" si="2"/>
        <v>0</v>
      </c>
    </row>
    <row r="74" spans="1:4" ht="12.75">
      <c r="A74">
        <f t="shared" si="3"/>
        <v>73</v>
      </c>
      <c r="D74">
        <f t="shared" si="2"/>
        <v>0</v>
      </c>
    </row>
    <row r="75" spans="1:4" ht="12.75">
      <c r="A75">
        <f t="shared" si="3"/>
        <v>74</v>
      </c>
      <c r="D75">
        <f t="shared" si="2"/>
        <v>0</v>
      </c>
    </row>
    <row r="76" spans="1:4" ht="12.75">
      <c r="A76">
        <f t="shared" si="3"/>
        <v>75</v>
      </c>
      <c r="D76">
        <f t="shared" si="2"/>
        <v>0</v>
      </c>
    </row>
    <row r="77" spans="1:4" ht="12.75">
      <c r="A77">
        <f t="shared" si="3"/>
        <v>76</v>
      </c>
      <c r="D77">
        <f t="shared" si="2"/>
        <v>0</v>
      </c>
    </row>
    <row r="78" spans="1:4" ht="12.75">
      <c r="A78">
        <f t="shared" si="3"/>
        <v>77</v>
      </c>
      <c r="D78">
        <f t="shared" si="2"/>
        <v>0</v>
      </c>
    </row>
    <row r="79" spans="1:4" ht="12.75">
      <c r="A79">
        <f t="shared" si="3"/>
        <v>78</v>
      </c>
      <c r="D79">
        <f t="shared" si="2"/>
        <v>0</v>
      </c>
    </row>
    <row r="80" spans="1:4" ht="12.75">
      <c r="A80">
        <f t="shared" si="3"/>
        <v>79</v>
      </c>
      <c r="D80">
        <f t="shared" si="2"/>
        <v>0</v>
      </c>
    </row>
    <row r="81" spans="1:4" ht="12.75">
      <c r="A81">
        <f t="shared" si="3"/>
        <v>80</v>
      </c>
      <c r="D81">
        <f t="shared" si="2"/>
        <v>0</v>
      </c>
    </row>
    <row r="82" spans="1:4" ht="12.75">
      <c r="A82">
        <f t="shared" si="3"/>
        <v>81</v>
      </c>
      <c r="D82">
        <f t="shared" si="2"/>
        <v>0</v>
      </c>
    </row>
    <row r="83" spans="1:4" ht="12.75">
      <c r="A83">
        <f t="shared" si="3"/>
        <v>82</v>
      </c>
      <c r="D83">
        <f t="shared" si="2"/>
        <v>0</v>
      </c>
    </row>
    <row r="84" spans="1:4" ht="12.75">
      <c r="A84">
        <f t="shared" si="3"/>
        <v>83</v>
      </c>
      <c r="D84">
        <f t="shared" si="2"/>
        <v>0</v>
      </c>
    </row>
    <row r="85" spans="1:4" ht="12.75">
      <c r="A85">
        <f t="shared" si="3"/>
        <v>84</v>
      </c>
      <c r="D85">
        <f t="shared" si="2"/>
        <v>0</v>
      </c>
    </row>
    <row r="86" spans="1:4" ht="12.75">
      <c r="A86">
        <f t="shared" si="3"/>
        <v>85</v>
      </c>
      <c r="D86">
        <f t="shared" si="2"/>
        <v>0</v>
      </c>
    </row>
    <row r="87" spans="1:4" ht="12.75">
      <c r="A87">
        <f t="shared" si="3"/>
        <v>86</v>
      </c>
      <c r="D87">
        <f t="shared" si="2"/>
        <v>0</v>
      </c>
    </row>
    <row r="88" spans="1:4" ht="12.75">
      <c r="A88">
        <f t="shared" si="3"/>
        <v>87</v>
      </c>
      <c r="D88">
        <f t="shared" si="2"/>
        <v>0</v>
      </c>
    </row>
    <row r="89" spans="1:4" ht="12.75">
      <c r="A89">
        <f t="shared" si="3"/>
        <v>88</v>
      </c>
      <c r="D89">
        <f t="shared" si="2"/>
        <v>0</v>
      </c>
    </row>
    <row r="90" spans="1:4" ht="12.75">
      <c r="A90">
        <f t="shared" si="3"/>
        <v>89</v>
      </c>
      <c r="D90">
        <f t="shared" si="2"/>
        <v>0</v>
      </c>
    </row>
    <row r="91" spans="1:4" ht="12.75">
      <c r="A91">
        <f t="shared" si="3"/>
        <v>90</v>
      </c>
      <c r="D91">
        <f t="shared" si="2"/>
        <v>0</v>
      </c>
    </row>
    <row r="92" spans="1:4" ht="12.75">
      <c r="A92">
        <f t="shared" si="3"/>
        <v>91</v>
      </c>
      <c r="D92">
        <f t="shared" si="2"/>
        <v>0</v>
      </c>
    </row>
    <row r="93" spans="1:4" ht="12.75">
      <c r="A93">
        <f t="shared" si="3"/>
        <v>92</v>
      </c>
      <c r="D93">
        <f t="shared" si="2"/>
        <v>0</v>
      </c>
    </row>
    <row r="94" spans="1:4" ht="12.75">
      <c r="A94">
        <f t="shared" si="3"/>
        <v>93</v>
      </c>
      <c r="D94">
        <f t="shared" si="2"/>
        <v>0</v>
      </c>
    </row>
    <row r="95" spans="1:4" ht="12.75">
      <c r="A95">
        <f t="shared" si="3"/>
        <v>94</v>
      </c>
      <c r="D95">
        <f t="shared" si="2"/>
        <v>0</v>
      </c>
    </row>
    <row r="96" spans="1:4" ht="12.75">
      <c r="A96">
        <f t="shared" si="3"/>
        <v>95</v>
      </c>
      <c r="D96">
        <f t="shared" si="2"/>
        <v>0</v>
      </c>
    </row>
    <row r="97" spans="1:4" ht="12.75">
      <c r="A97">
        <f t="shared" si="3"/>
        <v>96</v>
      </c>
      <c r="D97">
        <f t="shared" si="2"/>
        <v>0</v>
      </c>
    </row>
    <row r="98" spans="1:4" ht="12.75">
      <c r="A98">
        <f t="shared" si="3"/>
        <v>97</v>
      </c>
      <c r="D98">
        <f t="shared" si="2"/>
        <v>0</v>
      </c>
    </row>
    <row r="99" spans="1:4" ht="12.75">
      <c r="A99">
        <f t="shared" si="3"/>
        <v>98</v>
      </c>
      <c r="D99">
        <f t="shared" si="2"/>
        <v>0</v>
      </c>
    </row>
    <row r="100" spans="1:4" ht="12.75">
      <c r="A100">
        <f t="shared" si="3"/>
        <v>99</v>
      </c>
      <c r="D100">
        <f>(B100-C100)*(B100-C100)</f>
        <v>0</v>
      </c>
    </row>
    <row r="101" spans="1:4" ht="12.75">
      <c r="A101">
        <f t="shared" si="3"/>
        <v>100</v>
      </c>
      <c r="D101">
        <f>(B101-C101)*(B101-C101)</f>
        <v>0</v>
      </c>
    </row>
    <row r="102" spans="4:6" ht="12.75">
      <c r="D102" s="165" t="s">
        <v>210</v>
      </c>
      <c r="E102" s="166"/>
      <c r="F102" s="166"/>
    </row>
  </sheetData>
  <mergeCells count="2">
    <mergeCell ref="D102:F102"/>
    <mergeCell ref="G6:H8"/>
  </mergeCells>
  <conditionalFormatting sqref="F4">
    <cfRule type="cellIs" priority="1" dxfId="2" operator="greaterThan" stopIfTrue="1">
      <formula>$C$2</formula>
    </cfRule>
    <cfRule type="cellIs" priority="2" dxfId="8" operator="lessThan" stopIfTrue="1">
      <formula>$C$2</formula>
    </cfRule>
    <cfRule type="cellIs" priority="3" dxfId="9" operator="equal" stopIfTrue="1">
      <formula>$C$2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selection activeCell="B4" sqref="B4"/>
    </sheetView>
  </sheetViews>
  <sheetFormatPr defaultColWidth="9.140625" defaultRowHeight="12.75"/>
  <cols>
    <col min="1" max="1" width="9.140625" style="61" customWidth="1"/>
    <col min="2" max="10" width="9.140625" style="12" customWidth="1"/>
    <col min="11" max="11" width="11.28125" style="12" customWidth="1"/>
    <col min="12" max="12" width="24.28125" style="0" bestFit="1" customWidth="1"/>
    <col min="23" max="23" width="19.8515625" style="0" bestFit="1" customWidth="1"/>
  </cols>
  <sheetData>
    <row r="1" spans="1:15" s="33" customFormat="1" ht="12.75">
      <c r="A1" s="178" t="s">
        <v>65</v>
      </c>
      <c r="B1" s="12" t="s">
        <v>66</v>
      </c>
      <c r="C1" s="12" t="s">
        <v>67</v>
      </c>
      <c r="D1" s="55" t="s">
        <v>68</v>
      </c>
      <c r="E1" s="55" t="s">
        <v>69</v>
      </c>
      <c r="F1" s="55" t="s">
        <v>70</v>
      </c>
      <c r="G1" s="55" t="s">
        <v>71</v>
      </c>
      <c r="H1" s="55" t="s">
        <v>72</v>
      </c>
      <c r="I1" s="55" t="s">
        <v>73</v>
      </c>
      <c r="J1" s="55" t="s">
        <v>74</v>
      </c>
      <c r="K1" s="56" t="s">
        <v>75</v>
      </c>
      <c r="L1" s="185" t="s">
        <v>145</v>
      </c>
      <c r="M1" s="185"/>
      <c r="N1" s="185"/>
      <c r="O1" s="185"/>
    </row>
    <row r="2" spans="1:15" s="33" customFormat="1" ht="13.5" thickBot="1">
      <c r="A2" s="179"/>
      <c r="B2" s="55"/>
      <c r="C2" s="55"/>
      <c r="D2" s="55"/>
      <c r="E2" s="55"/>
      <c r="F2" s="55"/>
      <c r="G2" s="55"/>
      <c r="H2" s="55"/>
      <c r="I2" s="55"/>
      <c r="J2" s="55"/>
      <c r="K2" s="56"/>
      <c r="L2" s="186"/>
      <c r="M2" s="186"/>
      <c r="N2" s="186"/>
      <c r="O2" s="186"/>
    </row>
    <row r="3" spans="1:15" ht="13.5" thickBot="1">
      <c r="A3" s="57" t="s">
        <v>76</v>
      </c>
      <c r="B3" s="28" t="s">
        <v>77</v>
      </c>
      <c r="C3" s="28" t="s">
        <v>77</v>
      </c>
      <c r="D3" s="58" t="s">
        <v>77</v>
      </c>
      <c r="E3" s="58" t="s">
        <v>77</v>
      </c>
      <c r="F3" s="58" t="s">
        <v>77</v>
      </c>
      <c r="G3" s="58" t="s">
        <v>77</v>
      </c>
      <c r="H3" s="58" t="s">
        <v>77</v>
      </c>
      <c r="I3" s="58" t="s">
        <v>77</v>
      </c>
      <c r="J3" s="58" t="s">
        <v>77</v>
      </c>
      <c r="K3" s="58" t="s">
        <v>77</v>
      </c>
      <c r="L3" s="186"/>
      <c r="M3" s="186"/>
      <c r="N3" s="186"/>
      <c r="O3" s="186"/>
    </row>
    <row r="4" spans="1:15" ht="12.75">
      <c r="A4" s="59">
        <v>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186"/>
      <c r="M4" s="186"/>
      <c r="N4" s="186"/>
      <c r="O4" s="186"/>
    </row>
    <row r="5" spans="1:13" ht="12.75">
      <c r="A5" s="61">
        <v>2</v>
      </c>
      <c r="L5" s="62" t="s">
        <v>78</v>
      </c>
      <c r="M5" s="62">
        <f>COUNT(B:B)</f>
        <v>0</v>
      </c>
    </row>
    <row r="6" spans="1:15" ht="12.75">
      <c r="A6" s="61">
        <v>3</v>
      </c>
      <c r="L6" s="63" t="s">
        <v>79</v>
      </c>
      <c r="O6" s="13"/>
    </row>
    <row r="7" spans="1:12" ht="12.75">
      <c r="A7" s="61">
        <v>4</v>
      </c>
      <c r="L7" s="62" t="s">
        <v>80</v>
      </c>
    </row>
    <row r="8" spans="1:14" ht="12.75">
      <c r="A8" s="61">
        <v>5</v>
      </c>
      <c r="L8" s="62" t="s">
        <v>81</v>
      </c>
      <c r="M8" s="180" t="s">
        <v>82</v>
      </c>
      <c r="N8" s="180"/>
    </row>
    <row r="9" ht="12.75">
      <c r="A9" s="61">
        <v>6</v>
      </c>
    </row>
    <row r="10" ht="12.75">
      <c r="A10" s="61">
        <v>7</v>
      </c>
    </row>
    <row r="11" spans="1:15" ht="12.75">
      <c r="A11" s="61">
        <v>8</v>
      </c>
      <c r="L11" s="64" t="s">
        <v>83</v>
      </c>
      <c r="M11" s="64" t="s">
        <v>84</v>
      </c>
      <c r="N11" s="64"/>
      <c r="O11" s="64"/>
    </row>
    <row r="12" spans="1:15" ht="12.75">
      <c r="A12" s="61">
        <v>9</v>
      </c>
      <c r="L12" s="65" t="s">
        <v>85</v>
      </c>
      <c r="M12" s="65" t="s">
        <v>86</v>
      </c>
      <c r="N12" s="65"/>
      <c r="O12" s="65"/>
    </row>
    <row r="13" spans="12:14" ht="12.75">
      <c r="L13" s="66" t="s">
        <v>87</v>
      </c>
      <c r="M13" s="66" t="s">
        <v>88</v>
      </c>
      <c r="N13" s="66"/>
    </row>
    <row r="15" spans="13:15" ht="12.75">
      <c r="M15" s="176" t="s">
        <v>89</v>
      </c>
      <c r="N15" s="176"/>
      <c r="O15" s="176"/>
    </row>
    <row r="16" spans="12:20" ht="12.75">
      <c r="L16" s="67" t="s">
        <v>90</v>
      </c>
      <c r="M16" s="68">
        <v>0.95</v>
      </c>
      <c r="N16" s="68">
        <v>0.99</v>
      </c>
      <c r="O16" s="69">
        <v>0.999</v>
      </c>
      <c r="P16" s="177" t="s">
        <v>91</v>
      </c>
      <c r="Q16" s="177"/>
      <c r="R16" s="177"/>
      <c r="S16" s="177"/>
      <c r="T16" s="177"/>
    </row>
    <row r="17" spans="12:17" ht="12.75">
      <c r="L17" s="67">
        <v>2</v>
      </c>
      <c r="M17" s="70">
        <v>1</v>
      </c>
      <c r="N17" s="70">
        <v>1</v>
      </c>
      <c r="O17" s="70">
        <v>1</v>
      </c>
      <c r="P17" s="71"/>
      <c r="Q17" s="72">
        <v>2</v>
      </c>
    </row>
    <row r="18" spans="12:19" ht="12.75">
      <c r="L18" s="67">
        <v>4</v>
      </c>
      <c r="M18" s="70">
        <v>0.9</v>
      </c>
      <c r="N18" s="70">
        <v>0.95</v>
      </c>
      <c r="O18" s="70">
        <v>1</v>
      </c>
      <c r="P18" s="73"/>
      <c r="Q18" s="72">
        <v>4</v>
      </c>
      <c r="R18" s="63"/>
      <c r="S18" t="s">
        <v>92</v>
      </c>
    </row>
    <row r="19" spans="12:19" ht="12.75">
      <c r="L19" s="67">
        <v>6</v>
      </c>
      <c r="M19" s="70">
        <v>0.78</v>
      </c>
      <c r="N19" s="70">
        <v>0.9</v>
      </c>
      <c r="O19" s="70">
        <v>0.95</v>
      </c>
      <c r="P19" s="73"/>
      <c r="Q19" s="72">
        <v>6</v>
      </c>
      <c r="R19" s="74"/>
      <c r="S19" t="s">
        <v>93</v>
      </c>
    </row>
    <row r="20" spans="12:19" ht="12.75">
      <c r="L20" s="67">
        <v>8</v>
      </c>
      <c r="M20" s="70">
        <v>0.68</v>
      </c>
      <c r="N20" s="70">
        <v>0.8</v>
      </c>
      <c r="O20" s="70">
        <v>0.91</v>
      </c>
      <c r="P20" s="73"/>
      <c r="Q20" s="72">
        <v>8</v>
      </c>
      <c r="R20" s="75"/>
      <c r="S20" t="s">
        <v>94</v>
      </c>
    </row>
    <row r="21" spans="12:17" ht="12.75">
      <c r="L21" s="67">
        <v>10</v>
      </c>
      <c r="M21" s="70">
        <v>0.62</v>
      </c>
      <c r="N21" s="70">
        <v>0.73</v>
      </c>
      <c r="O21" s="70">
        <v>0.84</v>
      </c>
      <c r="P21" s="73"/>
      <c r="Q21" s="72">
        <v>10</v>
      </c>
    </row>
    <row r="22" spans="12:17" ht="12.75">
      <c r="L22" s="67">
        <v>20</v>
      </c>
      <c r="M22" s="70">
        <v>0.45</v>
      </c>
      <c r="N22" s="70">
        <v>0.57</v>
      </c>
      <c r="O22" s="70">
        <v>0.67</v>
      </c>
      <c r="P22" s="73"/>
      <c r="Q22" s="72">
        <v>20</v>
      </c>
    </row>
    <row r="23" spans="12:17" ht="12.75">
      <c r="L23" s="67">
        <v>40</v>
      </c>
      <c r="M23" s="70">
        <v>0.31</v>
      </c>
      <c r="N23" s="70">
        <v>0.42</v>
      </c>
      <c r="O23" s="70">
        <v>0.5</v>
      </c>
      <c r="P23" s="73"/>
      <c r="Q23" s="72">
        <v>40</v>
      </c>
    </row>
    <row r="24" spans="12:17" ht="12.75">
      <c r="L24" s="67">
        <v>60</v>
      </c>
      <c r="M24" s="70">
        <v>0.26</v>
      </c>
      <c r="N24" s="70">
        <v>0.35</v>
      </c>
      <c r="O24" s="70">
        <v>0.43</v>
      </c>
      <c r="P24" s="73"/>
      <c r="Q24" s="72">
        <v>60</v>
      </c>
    </row>
    <row r="25" spans="12:17" ht="12.75">
      <c r="L25" s="67">
        <v>80</v>
      </c>
      <c r="M25" s="70">
        <v>0.23</v>
      </c>
      <c r="N25" s="70">
        <v>0.3</v>
      </c>
      <c r="O25" s="70">
        <v>0.39</v>
      </c>
      <c r="P25" s="73"/>
      <c r="Q25" s="72">
        <v>80</v>
      </c>
    </row>
    <row r="26" spans="17:20" ht="12.75">
      <c r="Q26" s="62" t="s">
        <v>78</v>
      </c>
      <c r="R26" s="62"/>
      <c r="S26" s="62"/>
      <c r="T26" s="62">
        <f>COUNT(B:B)</f>
        <v>0</v>
      </c>
    </row>
    <row r="27" spans="17:18" ht="12.75">
      <c r="Q27" s="166" t="s">
        <v>95</v>
      </c>
      <c r="R27" s="166"/>
    </row>
    <row r="29" ht="13.5" thickBot="1"/>
    <row r="30" spans="13:22" ht="12.75">
      <c r="M30" s="76"/>
      <c r="N30" s="181" t="s">
        <v>96</v>
      </c>
      <c r="O30" s="181"/>
      <c r="P30" s="181"/>
      <c r="Q30" s="181"/>
      <c r="R30" s="181"/>
      <c r="S30" s="181"/>
      <c r="T30" s="181"/>
      <c r="U30" s="181"/>
      <c r="V30" s="182"/>
    </row>
    <row r="31" spans="13:22" ht="13.5" thickBot="1">
      <c r="M31" s="11" t="s">
        <v>97</v>
      </c>
      <c r="N31" s="77" t="s">
        <v>98</v>
      </c>
      <c r="O31" s="77" t="s">
        <v>99</v>
      </c>
      <c r="P31" s="77" t="s">
        <v>100</v>
      </c>
      <c r="Q31" s="77" t="s">
        <v>101</v>
      </c>
      <c r="R31" s="77" t="s">
        <v>102</v>
      </c>
      <c r="S31" s="77" t="s">
        <v>103</v>
      </c>
      <c r="T31" s="77" t="s">
        <v>104</v>
      </c>
      <c r="U31" s="77" t="s">
        <v>105</v>
      </c>
      <c r="V31" s="78" t="s">
        <v>106</v>
      </c>
    </row>
    <row r="32" spans="13:26" ht="12.75">
      <c r="M32" s="79" t="s">
        <v>107</v>
      </c>
      <c r="N32" s="80" t="e">
        <f aca="true" t="shared" si="0" ref="N32:V32">CORREL((B4:B103),(C4:C103))</f>
        <v>#DIV/0!</v>
      </c>
      <c r="O32" s="80" t="e">
        <f t="shared" si="0"/>
        <v>#DIV/0!</v>
      </c>
      <c r="P32" s="80" t="e">
        <f t="shared" si="0"/>
        <v>#DIV/0!</v>
      </c>
      <c r="Q32" s="80" t="e">
        <f t="shared" si="0"/>
        <v>#DIV/0!</v>
      </c>
      <c r="R32" s="80" t="e">
        <f t="shared" si="0"/>
        <v>#DIV/0!</v>
      </c>
      <c r="S32" s="80" t="e">
        <f t="shared" si="0"/>
        <v>#DIV/0!</v>
      </c>
      <c r="T32" s="80" t="e">
        <f t="shared" si="0"/>
        <v>#DIV/0!</v>
      </c>
      <c r="U32" s="80" t="e">
        <f t="shared" si="0"/>
        <v>#DIV/0!</v>
      </c>
      <c r="V32" s="81" t="e">
        <f t="shared" si="0"/>
        <v>#DIV/0!</v>
      </c>
      <c r="W32" s="82" t="s">
        <v>83</v>
      </c>
      <c r="X32" s="83" t="s">
        <v>84</v>
      </c>
      <c r="Y32" s="83"/>
      <c r="Z32" s="84"/>
    </row>
    <row r="33" spans="13:26" ht="12.75">
      <c r="M33" s="11" t="s">
        <v>97</v>
      </c>
      <c r="N33" s="77" t="s">
        <v>108</v>
      </c>
      <c r="O33" s="77" t="s">
        <v>109</v>
      </c>
      <c r="P33" s="77" t="s">
        <v>110</v>
      </c>
      <c r="Q33" s="77" t="s">
        <v>111</v>
      </c>
      <c r="R33" s="77" t="s">
        <v>112</v>
      </c>
      <c r="S33" s="77" t="s">
        <v>113</v>
      </c>
      <c r="T33" s="77" t="s">
        <v>114</v>
      </c>
      <c r="U33" s="77" t="s">
        <v>115</v>
      </c>
      <c r="V33" s="85"/>
      <c r="W33" s="86" t="s">
        <v>85</v>
      </c>
      <c r="X33" s="87" t="s">
        <v>86</v>
      </c>
      <c r="Y33" s="87"/>
      <c r="Z33" s="88"/>
    </row>
    <row r="34" spans="13:26" ht="12.75">
      <c r="M34" s="79" t="s">
        <v>107</v>
      </c>
      <c r="N34" s="80" t="e">
        <f aca="true" t="shared" si="1" ref="N34:U34">CORREL(B4:B103,D4:D103)</f>
        <v>#DIV/0!</v>
      </c>
      <c r="O34" s="80" t="e">
        <f t="shared" si="1"/>
        <v>#DIV/0!</v>
      </c>
      <c r="P34" s="80" t="e">
        <f t="shared" si="1"/>
        <v>#DIV/0!</v>
      </c>
      <c r="Q34" s="80" t="e">
        <f t="shared" si="1"/>
        <v>#DIV/0!</v>
      </c>
      <c r="R34" s="80" t="e">
        <f t="shared" si="1"/>
        <v>#DIV/0!</v>
      </c>
      <c r="S34" s="80" t="e">
        <f t="shared" si="1"/>
        <v>#DIV/0!</v>
      </c>
      <c r="T34" s="80" t="e">
        <f t="shared" si="1"/>
        <v>#DIV/0!</v>
      </c>
      <c r="U34" s="80" t="e">
        <f t="shared" si="1"/>
        <v>#DIV/0!</v>
      </c>
      <c r="V34" s="85"/>
      <c r="W34" s="89" t="s">
        <v>87</v>
      </c>
      <c r="X34" s="183" t="s">
        <v>88</v>
      </c>
      <c r="Y34" s="183"/>
      <c r="Z34" s="184"/>
    </row>
    <row r="35" spans="13:26" ht="13.5" thickBot="1">
      <c r="M35" s="11" t="s">
        <v>97</v>
      </c>
      <c r="N35" s="77" t="s">
        <v>116</v>
      </c>
      <c r="O35" s="77" t="s">
        <v>117</v>
      </c>
      <c r="P35" s="77" t="s">
        <v>118</v>
      </c>
      <c r="Q35" s="77" t="s">
        <v>119</v>
      </c>
      <c r="R35" s="77" t="s">
        <v>120</v>
      </c>
      <c r="S35" s="77" t="s">
        <v>121</v>
      </c>
      <c r="T35" s="77" t="s">
        <v>122</v>
      </c>
      <c r="U35" s="90"/>
      <c r="V35" s="85"/>
      <c r="W35" s="173" t="s">
        <v>123</v>
      </c>
      <c r="X35" s="174"/>
      <c r="Y35" s="174"/>
      <c r="Z35" s="175"/>
    </row>
    <row r="36" spans="13:22" ht="12.75">
      <c r="M36" s="79" t="s">
        <v>107</v>
      </c>
      <c r="N36" s="80" t="e">
        <f>CORREL(B4:B103,E4:E103)</f>
        <v>#DIV/0!</v>
      </c>
      <c r="O36" s="80" t="e">
        <f aca="true" t="shared" si="2" ref="O36:T36">CORREL(C4:C103,F4:F103)</f>
        <v>#DIV/0!</v>
      </c>
      <c r="P36" s="80" t="e">
        <f t="shared" si="2"/>
        <v>#DIV/0!</v>
      </c>
      <c r="Q36" s="80" t="e">
        <f t="shared" si="2"/>
        <v>#DIV/0!</v>
      </c>
      <c r="R36" s="80" t="e">
        <f t="shared" si="2"/>
        <v>#DIV/0!</v>
      </c>
      <c r="S36" s="80" t="e">
        <f t="shared" si="2"/>
        <v>#DIV/0!</v>
      </c>
      <c r="T36" s="80" t="e">
        <f t="shared" si="2"/>
        <v>#DIV/0!</v>
      </c>
      <c r="U36" s="90"/>
      <c r="V36" s="85"/>
    </row>
    <row r="37" spans="13:22" ht="12.75">
      <c r="M37" s="11" t="s">
        <v>97</v>
      </c>
      <c r="N37" s="77" t="s">
        <v>124</v>
      </c>
      <c r="O37" s="77" t="s">
        <v>125</v>
      </c>
      <c r="P37" s="77" t="s">
        <v>126</v>
      </c>
      <c r="Q37" s="77" t="s">
        <v>127</v>
      </c>
      <c r="R37" s="77" t="s">
        <v>128</v>
      </c>
      <c r="S37" s="77" t="s">
        <v>129</v>
      </c>
      <c r="T37" s="90"/>
      <c r="U37" s="90"/>
      <c r="V37" s="85"/>
    </row>
    <row r="38" spans="13:22" ht="12.75">
      <c r="M38" s="79" t="s">
        <v>107</v>
      </c>
      <c r="N38" s="80" t="e">
        <f aca="true" t="shared" si="3" ref="N38:S38">CORREL(B4:B103,F4:F103)</f>
        <v>#DIV/0!</v>
      </c>
      <c r="O38" s="80" t="e">
        <f t="shared" si="3"/>
        <v>#DIV/0!</v>
      </c>
      <c r="P38" s="80" t="e">
        <f t="shared" si="3"/>
        <v>#DIV/0!</v>
      </c>
      <c r="Q38" s="80" t="e">
        <f t="shared" si="3"/>
        <v>#DIV/0!</v>
      </c>
      <c r="R38" s="80" t="e">
        <f t="shared" si="3"/>
        <v>#DIV/0!</v>
      </c>
      <c r="S38" s="80" t="e">
        <f t="shared" si="3"/>
        <v>#DIV/0!</v>
      </c>
      <c r="T38" s="90"/>
      <c r="U38" s="90"/>
      <c r="V38" s="85"/>
    </row>
    <row r="39" spans="13:22" ht="12.75">
      <c r="M39" s="11" t="s">
        <v>97</v>
      </c>
      <c r="N39" s="77" t="s">
        <v>130</v>
      </c>
      <c r="O39" s="77" t="s">
        <v>131</v>
      </c>
      <c r="P39" s="77" t="s">
        <v>132</v>
      </c>
      <c r="Q39" s="77" t="s">
        <v>133</v>
      </c>
      <c r="R39" s="77" t="s">
        <v>134</v>
      </c>
      <c r="S39" s="90"/>
      <c r="T39" s="90"/>
      <c r="U39" s="90"/>
      <c r="V39" s="85"/>
    </row>
    <row r="40" spans="13:22" ht="12.75">
      <c r="M40" s="79" t="s">
        <v>107</v>
      </c>
      <c r="N40" s="80" t="e">
        <f>CORREL(B4:B103,G4:G103)</f>
        <v>#DIV/0!</v>
      </c>
      <c r="O40" s="80" t="e">
        <f>CORREL(C4:C103,H4:H103)</f>
        <v>#DIV/0!</v>
      </c>
      <c r="P40" s="80" t="e">
        <f>CORREL(D4:D103,I4:I103)</f>
        <v>#DIV/0!</v>
      </c>
      <c r="Q40" s="80" t="e">
        <f>CORREL(E4:E103,J4:J103)</f>
        <v>#DIV/0!</v>
      </c>
      <c r="R40" s="80" t="e">
        <f>CORREL(F4:F103,K4:K103)</f>
        <v>#DIV/0!</v>
      </c>
      <c r="S40" s="90"/>
      <c r="T40" s="90"/>
      <c r="U40" s="90"/>
      <c r="V40" s="85"/>
    </row>
    <row r="41" spans="13:22" ht="12.75">
      <c r="M41" s="11" t="s">
        <v>97</v>
      </c>
      <c r="N41" s="77" t="s">
        <v>135</v>
      </c>
      <c r="O41" s="77" t="s">
        <v>136</v>
      </c>
      <c r="P41" s="77" t="s">
        <v>137</v>
      </c>
      <c r="Q41" s="77" t="s">
        <v>138</v>
      </c>
      <c r="R41" s="90"/>
      <c r="S41" s="90"/>
      <c r="T41" s="90"/>
      <c r="U41" s="90"/>
      <c r="V41" s="85"/>
    </row>
    <row r="42" spans="13:22" ht="12.75">
      <c r="M42" s="79" t="s">
        <v>107</v>
      </c>
      <c r="N42" s="80" t="e">
        <f>CORREL(B4:B103,H4:H103)</f>
        <v>#DIV/0!</v>
      </c>
      <c r="O42" s="80" t="e">
        <f>CORREL(C4:C103,I4:I103)</f>
        <v>#DIV/0!</v>
      </c>
      <c r="P42" s="80" t="e">
        <f>CORREL(D4:D103,J4:J103)</f>
        <v>#DIV/0!</v>
      </c>
      <c r="Q42" s="80" t="e">
        <f>CORREL(E4:E103,K4:K103)</f>
        <v>#DIV/0!</v>
      </c>
      <c r="R42" s="90"/>
      <c r="S42" s="90"/>
      <c r="T42" s="90"/>
      <c r="U42" s="90"/>
      <c r="V42" s="85"/>
    </row>
    <row r="43" spans="13:22" ht="12.75">
      <c r="M43" s="11" t="s">
        <v>97</v>
      </c>
      <c r="N43" s="77" t="s">
        <v>139</v>
      </c>
      <c r="O43" s="77" t="s">
        <v>140</v>
      </c>
      <c r="P43" s="77" t="s">
        <v>141</v>
      </c>
      <c r="Q43" s="90"/>
      <c r="R43" s="90"/>
      <c r="S43" s="90"/>
      <c r="T43" s="90"/>
      <c r="U43" s="90"/>
      <c r="V43" s="85"/>
    </row>
    <row r="44" spans="13:22" ht="12.75">
      <c r="M44" s="79" t="s">
        <v>107</v>
      </c>
      <c r="N44" s="80" t="e">
        <f>CORREL(B4:B103,I4:I103)</f>
        <v>#DIV/0!</v>
      </c>
      <c r="O44" s="80" t="e">
        <f>CORREL(C4:C103,J4:J103)</f>
        <v>#DIV/0!</v>
      </c>
      <c r="P44" s="80" t="e">
        <f>CORREL(D4:D103,K4:K103)</f>
        <v>#DIV/0!</v>
      </c>
      <c r="Q44" s="90"/>
      <c r="R44" s="90"/>
      <c r="S44" s="90"/>
      <c r="T44" s="90"/>
      <c r="U44" s="90"/>
      <c r="V44" s="85"/>
    </row>
    <row r="45" spans="13:22" ht="12.75">
      <c r="M45" s="11" t="s">
        <v>97</v>
      </c>
      <c r="N45" s="77" t="s">
        <v>142</v>
      </c>
      <c r="O45" s="77" t="s">
        <v>143</v>
      </c>
      <c r="P45" s="90"/>
      <c r="Q45" s="90"/>
      <c r="R45" s="90"/>
      <c r="S45" s="90"/>
      <c r="T45" s="90"/>
      <c r="U45" s="90"/>
      <c r="V45" s="85"/>
    </row>
    <row r="46" spans="13:22" ht="12.75">
      <c r="M46" s="79" t="s">
        <v>107</v>
      </c>
      <c r="N46" s="80" t="e">
        <f>CORREL(B4:B103,J4:J103)</f>
        <v>#DIV/0!</v>
      </c>
      <c r="O46" s="80" t="e">
        <f>CORREL(C4:C103,K4:K103)</f>
        <v>#DIV/0!</v>
      </c>
      <c r="P46" s="90"/>
      <c r="Q46" s="90"/>
      <c r="R46" s="90"/>
      <c r="S46" s="90"/>
      <c r="T46" s="90"/>
      <c r="U46" s="90"/>
      <c r="V46" s="85"/>
    </row>
    <row r="47" spans="13:22" ht="12.75">
      <c r="M47" s="11" t="s">
        <v>97</v>
      </c>
      <c r="N47" s="77" t="s">
        <v>144</v>
      </c>
      <c r="O47" s="90"/>
      <c r="P47" s="90"/>
      <c r="Q47" s="90"/>
      <c r="R47" s="90"/>
      <c r="S47" s="90"/>
      <c r="T47" s="90"/>
      <c r="U47" s="90"/>
      <c r="V47" s="85"/>
    </row>
    <row r="48" spans="13:22" ht="13.5" thickBot="1">
      <c r="M48" s="91" t="s">
        <v>107</v>
      </c>
      <c r="N48" s="92" t="e">
        <f>CORREL(B4:B103,K4:K103)</f>
        <v>#DIV/0!</v>
      </c>
      <c r="O48" s="93"/>
      <c r="P48" s="93"/>
      <c r="Q48" s="93"/>
      <c r="R48" s="93"/>
      <c r="S48" s="93"/>
      <c r="T48" s="93"/>
      <c r="U48" s="93"/>
      <c r="V48" s="94"/>
    </row>
  </sheetData>
  <mergeCells count="9">
    <mergeCell ref="W35:Z35"/>
    <mergeCell ref="M15:O15"/>
    <mergeCell ref="P16:T16"/>
    <mergeCell ref="A1:A2"/>
    <mergeCell ref="M8:N8"/>
    <mergeCell ref="N30:V30"/>
    <mergeCell ref="Q27:R27"/>
    <mergeCell ref="X34:Z34"/>
    <mergeCell ref="L1:O4"/>
  </mergeCells>
  <conditionalFormatting sqref="P17">
    <cfRule type="cellIs" priority="1" dxfId="4" operator="greaterThanOrEqual" stopIfTrue="1">
      <formula>1</formula>
    </cfRule>
  </conditionalFormatting>
  <conditionalFormatting sqref="P19">
    <cfRule type="cellIs" priority="2" dxfId="4" operator="between" stopIfTrue="1">
      <formula>0.95</formula>
      <formula>1</formula>
    </cfRule>
    <cfRule type="cellIs" priority="3" dxfId="10" operator="between" stopIfTrue="1">
      <formula>0.9</formula>
      <formula>0.95</formula>
    </cfRule>
    <cfRule type="cellIs" priority="4" dxfId="11" operator="between" stopIfTrue="1">
      <formula>0.78</formula>
      <formula>0.9</formula>
    </cfRule>
  </conditionalFormatting>
  <conditionalFormatting sqref="P18">
    <cfRule type="cellIs" priority="5" dxfId="4" operator="between" stopIfTrue="1">
      <formula>0.99</formula>
      <formula>1</formula>
    </cfRule>
    <cfRule type="cellIs" priority="6" dxfId="10" operator="between" stopIfTrue="1">
      <formula>0.94</formula>
      <formula>0.99</formula>
    </cfRule>
    <cfRule type="cellIs" priority="7" dxfId="11" operator="between" stopIfTrue="1">
      <formula>0.9</formula>
      <formula>0.94</formula>
    </cfRule>
  </conditionalFormatting>
  <conditionalFormatting sqref="P20">
    <cfRule type="cellIs" priority="8" dxfId="4" operator="between" stopIfTrue="1">
      <formula>0.91</formula>
      <formula>1</formula>
    </cfRule>
    <cfRule type="cellIs" priority="9" dxfId="10" operator="between" stopIfTrue="1">
      <formula>0.8</formula>
      <formula>0.91</formula>
    </cfRule>
    <cfRule type="cellIs" priority="10" dxfId="11" operator="between" stopIfTrue="1">
      <formula>0.68</formula>
      <formula>0.8</formula>
    </cfRule>
  </conditionalFormatting>
  <conditionalFormatting sqref="P21">
    <cfRule type="cellIs" priority="11" dxfId="4" operator="between" stopIfTrue="1">
      <formula>0.84</formula>
      <formula>1</formula>
    </cfRule>
    <cfRule type="cellIs" priority="12" dxfId="10" operator="between" stopIfTrue="1">
      <formula>0.73</formula>
      <formula>0.84</formula>
    </cfRule>
    <cfRule type="cellIs" priority="13" dxfId="11" operator="between" stopIfTrue="1">
      <formula>0.62</formula>
      <formula>0.73</formula>
    </cfRule>
  </conditionalFormatting>
  <conditionalFormatting sqref="P22">
    <cfRule type="cellIs" priority="14" dxfId="4" operator="between" stopIfTrue="1">
      <formula>0.67</formula>
      <formula>1</formula>
    </cfRule>
    <cfRule type="cellIs" priority="15" dxfId="10" operator="between" stopIfTrue="1">
      <formula>0.57</formula>
      <formula>0.67</formula>
    </cfRule>
    <cfRule type="cellIs" priority="16" dxfId="11" operator="between" stopIfTrue="1">
      <formula>0.45</formula>
      <formula>0.57</formula>
    </cfRule>
  </conditionalFormatting>
  <conditionalFormatting sqref="P23">
    <cfRule type="cellIs" priority="17" dxfId="4" operator="between" stopIfTrue="1">
      <formula>0.5</formula>
      <formula>1</formula>
    </cfRule>
    <cfRule type="cellIs" priority="18" dxfId="10" operator="between" stopIfTrue="1">
      <formula>0.42</formula>
      <formula>0.5</formula>
    </cfRule>
    <cfRule type="cellIs" priority="19" dxfId="11" operator="between" stopIfTrue="1">
      <formula>0.31</formula>
      <formula>0.42</formula>
    </cfRule>
  </conditionalFormatting>
  <conditionalFormatting sqref="P24">
    <cfRule type="cellIs" priority="20" dxfId="4" operator="between" stopIfTrue="1">
      <formula>0.43</formula>
      <formula>1</formula>
    </cfRule>
    <cfRule type="cellIs" priority="21" dxfId="10" operator="between" stopIfTrue="1">
      <formula>0.35</formula>
      <formula>0.43</formula>
    </cfRule>
    <cfRule type="cellIs" priority="22" dxfId="11" operator="between" stopIfTrue="1">
      <formula>0.26</formula>
      <formula>0.35</formula>
    </cfRule>
  </conditionalFormatting>
  <conditionalFormatting sqref="P25">
    <cfRule type="cellIs" priority="23" dxfId="4" operator="between" stopIfTrue="1">
      <formula>0.39</formula>
      <formula>1</formula>
    </cfRule>
    <cfRule type="cellIs" priority="24" dxfId="10" operator="between" stopIfTrue="1">
      <formula>0.3</formula>
      <formula>0.39</formula>
    </cfRule>
    <cfRule type="cellIs" priority="25" dxfId="11" operator="between" stopIfTrue="1">
      <formula>0.23</formula>
      <formula>0.3</formula>
    </cfRule>
  </conditionalFormatting>
  <conditionalFormatting sqref="N32:V32 N34:U34 N48 N36:T36 N38:S38 N40:R40 N42:Q42 N44:P44 N46:O46">
    <cfRule type="cellIs" priority="26" dxfId="12" operator="equal" stopIfTrue="1">
      <formula>0</formula>
    </cfRule>
    <cfRule type="cellIs" priority="27" dxfId="13" operator="between" stopIfTrue="1">
      <formula>-1</formula>
      <formula>0</formula>
    </cfRule>
    <cfRule type="cellIs" priority="28" dxfId="7" operator="between" stopIfTrue="1">
      <formula>0</formula>
      <formula>1</formula>
    </cfRule>
  </conditionalFormatting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K1"/>
    </sheetView>
  </sheetViews>
  <sheetFormatPr defaultColWidth="9.140625" defaultRowHeight="12.75"/>
  <cols>
    <col min="1" max="1" width="12.8515625" style="0" bestFit="1" customWidth="1"/>
    <col min="5" max="5" width="10.28125" style="0" customWidth="1"/>
    <col min="6" max="6" width="10.140625" style="0" customWidth="1"/>
  </cols>
  <sheetData>
    <row r="1" spans="1:11" ht="52.5" customHeight="1">
      <c r="A1" s="187" t="s">
        <v>33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>
      <c r="A2" s="18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8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2.75">
      <c r="A5" s="18" t="s">
        <v>36</v>
      </c>
      <c r="B5" s="18" t="str">
        <f>IF(SUM(B3:K3)=0," ",SUM(B3:K3))</f>
        <v> 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ht="12.75">
      <c r="A6" s="18" t="s">
        <v>37</v>
      </c>
      <c r="B6" s="18" t="str">
        <f>IF(B5=" "," ",(B5*(B5-1)))</f>
        <v> </v>
      </c>
      <c r="C6" s="18"/>
      <c r="D6" s="18"/>
      <c r="E6" s="18"/>
      <c r="F6" s="18"/>
      <c r="G6" s="18"/>
      <c r="H6" s="18"/>
      <c r="I6" s="18"/>
      <c r="J6" s="18"/>
      <c r="K6" s="18"/>
    </row>
    <row r="7" spans="1:11" ht="12.75">
      <c r="A7" s="18" t="s">
        <v>38</v>
      </c>
      <c r="B7" s="18" t="str">
        <f>IF(B3=A101," ",(B3*(B3-1)))</f>
        <v> </v>
      </c>
      <c r="C7" s="18" t="str">
        <f aca="true" t="shared" si="0" ref="C7:K7">IF(C3=B101," ",(C3*(C3-1)))</f>
        <v> </v>
      </c>
      <c r="D7" s="18" t="str">
        <f t="shared" si="0"/>
        <v> </v>
      </c>
      <c r="E7" s="18" t="str">
        <f t="shared" si="0"/>
        <v> </v>
      </c>
      <c r="F7" s="18" t="str">
        <f t="shared" si="0"/>
        <v> </v>
      </c>
      <c r="G7" s="18" t="str">
        <f t="shared" si="0"/>
        <v> </v>
      </c>
      <c r="H7" s="18" t="str">
        <f t="shared" si="0"/>
        <v> </v>
      </c>
      <c r="I7" s="18" t="str">
        <f t="shared" si="0"/>
        <v> </v>
      </c>
      <c r="J7" s="18" t="str">
        <f t="shared" si="0"/>
        <v> </v>
      </c>
      <c r="K7" s="18" t="str">
        <f t="shared" si="0"/>
        <v> </v>
      </c>
    </row>
    <row r="8" spans="1:2" s="13" customFormat="1" ht="13.5" thickBot="1">
      <c r="A8" s="41" t="s">
        <v>39</v>
      </c>
      <c r="B8" s="42" t="str">
        <f>IF(B5=" "," ",SUM(B7:K7))</f>
        <v> </v>
      </c>
    </row>
    <row r="9" spans="1:11" ht="13.5" thickBot="1">
      <c r="A9" s="43" t="s">
        <v>40</v>
      </c>
      <c r="B9" s="44" t="str">
        <f>IF(B5=" "," ",(B5*(B5-1))/(SUM(B7:K7)))</f>
        <v> </v>
      </c>
      <c r="C9" s="13"/>
      <c r="D9" s="188" t="s">
        <v>41</v>
      </c>
      <c r="E9" s="189"/>
      <c r="F9" s="189"/>
      <c r="G9" s="189"/>
      <c r="H9" s="189"/>
      <c r="I9" s="189"/>
      <c r="J9" s="189"/>
      <c r="K9" s="190"/>
    </row>
    <row r="19" ht="13.5" thickBot="1"/>
    <row r="20" spans="1:11" ht="13.5" thickBot="1">
      <c r="A20" s="45"/>
      <c r="B20" s="181" t="s">
        <v>42</v>
      </c>
      <c r="C20" s="181"/>
      <c r="D20" s="181"/>
      <c r="E20" s="181"/>
      <c r="F20" s="181"/>
      <c r="G20" s="181"/>
      <c r="H20" s="181"/>
      <c r="I20" s="181"/>
      <c r="J20" s="181"/>
      <c r="K20" s="182"/>
    </row>
    <row r="21" spans="1:12" s="33" customFormat="1" ht="33.75">
      <c r="A21" s="38" t="s">
        <v>43</v>
      </c>
      <c r="B21" s="46" t="s">
        <v>44</v>
      </c>
      <c r="C21" s="46" t="s">
        <v>45</v>
      </c>
      <c r="D21" s="46" t="s">
        <v>46</v>
      </c>
      <c r="E21" s="38" t="s">
        <v>47</v>
      </c>
      <c r="F21" s="46" t="s">
        <v>48</v>
      </c>
      <c r="G21" s="46" t="s">
        <v>49</v>
      </c>
      <c r="H21" s="46" t="s">
        <v>50</v>
      </c>
      <c r="I21" s="46" t="s">
        <v>51</v>
      </c>
      <c r="J21" s="46" t="s">
        <v>52</v>
      </c>
      <c r="K21" s="47" t="s">
        <v>53</v>
      </c>
      <c r="L21" s="48" t="s">
        <v>40</v>
      </c>
    </row>
    <row r="22" spans="1:12" ht="12.75">
      <c r="A22" s="18" t="s">
        <v>54</v>
      </c>
      <c r="B22" s="18">
        <v>79</v>
      </c>
      <c r="C22" s="18">
        <v>10</v>
      </c>
      <c r="D22" s="18">
        <v>5</v>
      </c>
      <c r="E22" s="18">
        <v>3</v>
      </c>
      <c r="F22" s="18">
        <v>3</v>
      </c>
      <c r="G22" s="49" t="s">
        <v>55</v>
      </c>
      <c r="H22" s="49" t="s">
        <v>55</v>
      </c>
      <c r="I22" s="49" t="s">
        <v>55</v>
      </c>
      <c r="J22" s="49" t="s">
        <v>55</v>
      </c>
      <c r="K22" s="50" t="s">
        <v>55</v>
      </c>
      <c r="L22" s="51" t="str">
        <f>IF(B3=790,B9," ")</f>
        <v> </v>
      </c>
    </row>
    <row r="23" spans="1:12" ht="12.75">
      <c r="A23" s="18" t="s">
        <v>56</v>
      </c>
      <c r="B23" s="18">
        <v>19</v>
      </c>
      <c r="C23" s="18">
        <v>32</v>
      </c>
      <c r="D23" s="18">
        <v>15</v>
      </c>
      <c r="E23" s="18">
        <v>9</v>
      </c>
      <c r="F23" s="18">
        <v>25</v>
      </c>
      <c r="G23" s="49" t="s">
        <v>55</v>
      </c>
      <c r="H23" s="49" t="s">
        <v>55</v>
      </c>
      <c r="I23" s="49" t="s">
        <v>55</v>
      </c>
      <c r="J23" s="49" t="s">
        <v>55</v>
      </c>
      <c r="K23" s="50" t="s">
        <v>55</v>
      </c>
      <c r="L23" s="51" t="str">
        <f>IF(B3=19,B9," ")</f>
        <v> </v>
      </c>
    </row>
    <row r="24" spans="1:12" ht="12.75">
      <c r="A24" s="18" t="s">
        <v>57</v>
      </c>
      <c r="B24" s="18">
        <v>19</v>
      </c>
      <c r="C24" s="18">
        <v>32</v>
      </c>
      <c r="D24" s="18">
        <v>15</v>
      </c>
      <c r="E24" s="18">
        <v>9</v>
      </c>
      <c r="F24" s="18">
        <v>25</v>
      </c>
      <c r="G24" s="49" t="s">
        <v>55</v>
      </c>
      <c r="H24" s="49" t="s">
        <v>55</v>
      </c>
      <c r="I24" s="49" t="s">
        <v>55</v>
      </c>
      <c r="J24" s="49" t="s">
        <v>55</v>
      </c>
      <c r="K24" s="50" t="s">
        <v>55</v>
      </c>
      <c r="L24" s="51" t="str">
        <f>IF(B3=190,B9," ")</f>
        <v> </v>
      </c>
    </row>
    <row r="25" spans="1:12" ht="13.5" thickBot="1">
      <c r="A25" s="52" t="s">
        <v>58</v>
      </c>
      <c r="B25" s="52">
        <v>4</v>
      </c>
      <c r="C25" s="52">
        <v>16</v>
      </c>
      <c r="D25" s="52">
        <v>6</v>
      </c>
      <c r="E25" s="52">
        <v>8</v>
      </c>
      <c r="F25" s="52">
        <v>9</v>
      </c>
      <c r="G25" s="52">
        <v>13</v>
      </c>
      <c r="H25" s="52">
        <v>11</v>
      </c>
      <c r="I25" s="52">
        <v>10</v>
      </c>
      <c r="J25" s="52">
        <v>11</v>
      </c>
      <c r="K25" s="53">
        <v>12</v>
      </c>
      <c r="L25" s="54" t="str">
        <f>IF(B3=40,B9," ")</f>
        <v> </v>
      </c>
    </row>
  </sheetData>
  <mergeCells count="3">
    <mergeCell ref="A1:K1"/>
    <mergeCell ref="B20:K20"/>
    <mergeCell ref="D9:K9"/>
  </mergeCells>
  <printOptions/>
  <pageMargins left="0.75" right="0.75" top="1" bottom="1" header="0.5" footer="0.5"/>
  <pageSetup horizontalDpi="360" verticalDpi="36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A10" sqref="A10"/>
    </sheetView>
  </sheetViews>
  <sheetFormatPr defaultColWidth="9.140625" defaultRowHeight="12.75"/>
  <cols>
    <col min="1" max="1" width="10.140625" style="0" bestFit="1" customWidth="1"/>
    <col min="3" max="3" width="10.28125" style="0" bestFit="1" customWidth="1"/>
  </cols>
  <sheetData>
    <row r="1" spans="1:11" ht="12.75">
      <c r="A1" t="s">
        <v>59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ht="12.75">
      <c r="A2" t="s">
        <v>60</v>
      </c>
    </row>
    <row r="3" ht="12.75">
      <c r="A3" t="s">
        <v>61</v>
      </c>
    </row>
    <row r="4" ht="12.75">
      <c r="A4" t="s">
        <v>62</v>
      </c>
    </row>
    <row r="5" spans="1:11" ht="12.75">
      <c r="A5" t="s">
        <v>63</v>
      </c>
      <c r="B5" t="e">
        <f>(B2*B3)/B4</f>
        <v>#DIV/0!</v>
      </c>
      <c r="C5" t="e">
        <f aca="true" t="shared" si="0" ref="C5:K5">(C2*C3)/C4</f>
        <v>#DIV/0!</v>
      </c>
      <c r="D5" t="e">
        <f t="shared" si="0"/>
        <v>#DIV/0!</v>
      </c>
      <c r="E5" t="e">
        <f t="shared" si="0"/>
        <v>#DIV/0!</v>
      </c>
      <c r="F5" t="e">
        <f t="shared" si="0"/>
        <v>#DIV/0!</v>
      </c>
      <c r="G5" t="e">
        <f t="shared" si="0"/>
        <v>#DIV/0!</v>
      </c>
      <c r="H5" t="e">
        <f t="shared" si="0"/>
        <v>#DIV/0!</v>
      </c>
      <c r="I5" t="e">
        <f t="shared" si="0"/>
        <v>#DIV/0!</v>
      </c>
      <c r="J5" t="e">
        <f t="shared" si="0"/>
        <v>#DIV/0!</v>
      </c>
      <c r="K5" t="e">
        <f t="shared" si="0"/>
        <v>#DIV/0!</v>
      </c>
    </row>
    <row r="7" spans="1:2" ht="12.75">
      <c r="A7" t="s">
        <v>64</v>
      </c>
      <c r="B7" t="e">
        <f>AVERAGE(B5:K5)</f>
        <v>#DIV/0!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Airey</dc:creator>
  <cp:keywords/>
  <dc:description/>
  <cp:lastModifiedBy>KINGR</cp:lastModifiedBy>
  <dcterms:created xsi:type="dcterms:W3CDTF">2000-11-26T12:22:35Z</dcterms:created>
  <dcterms:modified xsi:type="dcterms:W3CDTF">2003-07-13T21:09:33Z</dcterms:modified>
  <cp:category/>
  <cp:version/>
  <cp:contentType/>
  <cp:contentStatus/>
</cp:coreProperties>
</file>